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5"/>
    <sheet state="visible" name="GamePlan" sheetId="2" r:id="rId6"/>
    <sheet state="visible" name="Calculator" sheetId="3" r:id="rId7"/>
  </sheets>
  <definedNames/>
  <calcPr/>
</workbook>
</file>

<file path=xl/sharedStrings.xml><?xml version="1.0" encoding="utf-8"?>
<sst xmlns="http://schemas.openxmlformats.org/spreadsheetml/2006/main" count="100" uniqueCount="96">
  <si>
    <t>Darth Vader</t>
  </si>
  <si>
    <t>https://docs.google.com/spreadsheets/d/1nbaGyUX9ED4s9I36QsbAX378PfEgRk0v/edit?usp=drive_link&amp;ouid=102083819556501951411&amp;rtpof=true&amp;sd=true</t>
  </si>
  <si>
    <t>NEXT COMP LEVEL GOAL:</t>
  </si>
  <si>
    <t>$5,000 APV</t>
  </si>
  <si>
    <t>PERSONAL PRODUCER (paycheck)</t>
  </si>
  <si>
    <t>AGENCY BUILDER (overrides)</t>
  </si>
  <si>
    <t>YOUR PLAN</t>
  </si>
  <si>
    <t>Notes/comments</t>
  </si>
  <si>
    <t>Week</t>
  </si>
  <si>
    <t>Lead Investment</t>
  </si>
  <si>
    <t>Leads</t>
  </si>
  <si>
    <t>Dials</t>
  </si>
  <si>
    <t>Chats</t>
  </si>
  <si>
    <r>
      <t xml:space="preserve">SETS
</t>
    </r>
    <r>
      <rPr>
        <rFont val="Montserrat"/>
        <b val="0"/>
        <color rgb="FF1C4587"/>
        <sz val="8.0"/>
      </rPr>
      <t>(MAGIC #)</t>
    </r>
  </si>
  <si>
    <t>Sits</t>
  </si>
  <si>
    <t>Sales</t>
  </si>
  <si>
    <t>APV
Submitted</t>
  </si>
  <si>
    <t>APV Paid</t>
  </si>
  <si>
    <t>Deposits</t>
  </si>
  <si>
    <t>Team calls</t>
  </si>
  <si>
    <t>ICAs</t>
  </si>
  <si>
    <t>Good to Go</t>
  </si>
  <si>
    <t>1x Writers</t>
  </si>
  <si>
    <t>Unique Writers</t>
  </si>
  <si>
    <t>Team Paid APV</t>
  </si>
  <si>
    <t>Aug 18-24</t>
  </si>
  <si>
    <t>Aug 25-31</t>
  </si>
  <si>
    <t>Sept 1-7</t>
  </si>
  <si>
    <t>Sept 8-14</t>
  </si>
  <si>
    <t>TOTALS:</t>
  </si>
  <si>
    <t>RATIOS</t>
  </si>
  <si>
    <t>GOAL</t>
  </si>
  <si>
    <t>Need training on:</t>
  </si>
  <si>
    <t>Set</t>
  </si>
  <si>
    <t>Booking (depends on lead type)</t>
  </si>
  <si>
    <t>Sit</t>
  </si>
  <si>
    <t>Firming up the appointment</t>
  </si>
  <si>
    <t>Selling and closing (appointment)</t>
  </si>
  <si>
    <t>Placement</t>
  </si>
  <si>
    <t>Underwriting</t>
  </si>
  <si>
    <t>Appointments</t>
  </si>
  <si>
    <t>Shows</t>
  </si>
  <si>
    <t>Paid Apps</t>
  </si>
  <si>
    <t>Game Plan</t>
  </si>
  <si>
    <t>Suggested Weekly Lead Investment:</t>
  </si>
  <si>
    <t>Hours</t>
  </si>
  <si>
    <t>Days</t>
  </si>
  <si>
    <t>When?</t>
  </si>
  <si>
    <t>Number of $7 Leads (per week)</t>
  </si>
  <si>
    <t>Mondays</t>
  </si>
  <si>
    <t>Number of Apps (per week)</t>
  </si>
  <si>
    <t>Tuesdays</t>
  </si>
  <si>
    <t>Anticipated Paid APV (per month)</t>
  </si>
  <si>
    <t>Wednesdays</t>
  </si>
  <si>
    <t>Estm Gross Income (per month)</t>
  </si>
  <si>
    <t>Thursdays</t>
  </si>
  <si>
    <t>Estm Gross Income (per year)</t>
  </si>
  <si>
    <t>Fridays</t>
  </si>
  <si>
    <t>(comp, overrides, backends, bonuses):</t>
  </si>
  <si>
    <t>Saturdays</t>
  </si>
  <si>
    <t>Annual Lead Cost:</t>
  </si>
  <si>
    <t>Sundays</t>
  </si>
  <si>
    <t>Net Profit:</t>
  </si>
  <si>
    <t>Weekly Hours Dialing (goal):</t>
  </si>
  <si>
    <t>TOTAL</t>
  </si>
  <si>
    <t>Daily Standards</t>
  </si>
  <si>
    <t>Hit ONE of these benchmarks every day (based on a 5 day workweek)</t>
  </si>
  <si>
    <t>Hours Dialing:</t>
  </si>
  <si>
    <t>Appointments Booked:</t>
  </si>
  <si>
    <t>Apps Submitted:</t>
  </si>
  <si>
    <t>APV Submitted:</t>
  </si>
  <si>
    <t>Income Calculator</t>
  </si>
  <si>
    <t>Ratio</t>
  </si>
  <si>
    <t>Rate</t>
  </si>
  <si>
    <t>12-Month Income Goal:</t>
  </si>
  <si>
    <t>ANNUAL GAME PLAN</t>
  </si>
  <si>
    <t>(Adjust for Comp Level)</t>
  </si>
  <si>
    <t>Commission Rate</t>
  </si>
  <si>
    <t>(Adjust for Placement Rate)</t>
  </si>
  <si>
    <t>Placement Rate</t>
  </si>
  <si>
    <t xml:space="preserve">Total Submitted Applications </t>
  </si>
  <si>
    <t>Avg. APV / App</t>
  </si>
  <si>
    <t>MONTHLY GAME PLAN</t>
  </si>
  <si>
    <t>Submitted APV per Month</t>
  </si>
  <si>
    <t>Calculate for Chargebacks</t>
  </si>
  <si>
    <t>Variable</t>
  </si>
  <si>
    <t>Submitted Apps per Month</t>
  </si>
  <si>
    <t>WEEKLY  GAME PLAN</t>
  </si>
  <si>
    <t>Submitted APV per Week</t>
  </si>
  <si>
    <t>Submitted Apps per Week</t>
  </si>
  <si>
    <t>Sits per Week</t>
  </si>
  <si>
    <t>Sit Rate</t>
  </si>
  <si>
    <t>YOUR MAGIC NUMBER</t>
  </si>
  <si>
    <t>Appointments Booked per Week</t>
  </si>
  <si>
    <t>&gt;&gt;&gt;</t>
  </si>
  <si>
    <t>Close 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</si>
</sst>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0.0"/>
    <numFmt numFmtId="166" formatCode="#,##0.0"/>
  </numFmts>
  <fonts count="62">
    <font>
      <sz val="10.0"/>
      <color rgb="FF000000"/>
      <name val="Arial"/>
      <scheme val="minor"/>
    </font>
    <font>
      <sz val="7.0"/>
      <color rgb="FF000000"/>
      <name val="Montserrat"/>
    </font>
    <font>
      <color theme="1"/>
      <name val="Arial"/>
      <scheme val="minor"/>
    </font>
    <font>
      <b/>
      <sz val="28.0"/>
      <color rgb="FF073763"/>
      <name val="Montserrat"/>
    </font>
    <font>
      <b/>
      <sz val="17.0"/>
      <color rgb="FF434343"/>
      <name val="Montserrat"/>
    </font>
    <font>
      <sz val="17.0"/>
      <color rgb="FF434343"/>
      <name val="Arial"/>
      <scheme val="minor"/>
    </font>
    <font>
      <sz val="17.0"/>
      <color theme="1"/>
      <name val="Arial"/>
      <scheme val="minor"/>
    </font>
    <font>
      <b/>
      <sz val="14.0"/>
      <color rgb="FF434343"/>
      <name val="Montserrat"/>
    </font>
    <font>
      <sz val="14.0"/>
      <color rgb="FF434343"/>
      <name val="Arial"/>
      <scheme val="minor"/>
    </font>
    <font>
      <sz val="5.0"/>
      <color theme="1"/>
      <name val="Montserrat"/>
    </font>
    <font>
      <sz val="21.0"/>
      <color rgb="FF434343"/>
      <name val="Arial"/>
      <scheme val="minor"/>
    </font>
    <font>
      <b/>
      <sz val="12.0"/>
      <color rgb="FF073763"/>
      <name val="Montserrat"/>
    </font>
    <font>
      <sz val="5.0"/>
      <color rgb="FF000000"/>
      <name val="Montserrat"/>
    </font>
    <font>
      <b/>
      <sz val="11.0"/>
      <color rgb="FF434343"/>
      <name val="Montserrat"/>
    </font>
    <font>
      <b/>
      <sz val="11.0"/>
      <color rgb="FFFFFFFF"/>
      <name val="Montserrat"/>
    </font>
    <font>
      <b/>
      <sz val="10.0"/>
      <color rgb="FFFFFFFF"/>
      <name val="Montserrat"/>
    </font>
    <font/>
    <font>
      <b/>
      <color rgb="FF434343"/>
      <name val="Montserrat"/>
    </font>
    <font>
      <sz val="8.0"/>
      <color theme="1"/>
      <name val="Arial"/>
      <scheme val="minor"/>
    </font>
    <font>
      <b/>
      <sz val="8.0"/>
      <color rgb="FF434343"/>
      <name val="Montserrat"/>
    </font>
    <font>
      <b/>
      <sz val="8.0"/>
      <color rgb="FF1C4587"/>
      <name val="Montserrat"/>
    </font>
    <font>
      <sz val="8.0"/>
      <color rgb="FF434343"/>
      <name val="Montserrat"/>
    </font>
    <font>
      <color rgb="FF434343"/>
      <name val="Montserrat"/>
    </font>
    <font>
      <sz val="9.0"/>
      <color rgb="FF434343"/>
      <name val="Montserrat"/>
    </font>
    <font>
      <b/>
      <sz val="9.0"/>
      <color rgb="FF434343"/>
      <name val="Montserrat"/>
    </font>
    <font>
      <b/>
      <sz val="7.0"/>
      <color rgb="FF434343"/>
      <name val="Montserrat"/>
    </font>
    <font>
      <sz val="7.0"/>
      <color rgb="FF434343"/>
      <name val="Montserrat"/>
    </font>
    <font>
      <sz val="8.0"/>
      <color rgb="FF000000"/>
      <name val="Montserrat"/>
    </font>
    <font>
      <color theme="1"/>
      <name val="Montserrat"/>
    </font>
    <font>
      <sz val="8.0"/>
      <color theme="1"/>
      <name val="Montserrat"/>
    </font>
    <font>
      <sz val="10.0"/>
      <color theme="1"/>
      <name val="Calibri"/>
    </font>
    <font>
      <b/>
      <sz val="30.0"/>
      <color rgb="FF073763"/>
      <name val="Montserrat"/>
    </font>
    <font>
      <b/>
      <sz val="10.0"/>
      <color theme="1"/>
      <name val="Montserrat"/>
    </font>
    <font>
      <sz val="15.0"/>
      <color theme="1"/>
      <name val="Montserrat"/>
    </font>
    <font>
      <b/>
      <sz val="13.0"/>
      <color theme="1"/>
      <name val="Montserrat"/>
    </font>
    <font>
      <b/>
      <sz val="15.0"/>
      <color rgb="FFFFFFFF"/>
      <name val="Montserrat"/>
    </font>
    <font>
      <b/>
      <color theme="1"/>
      <name val="Montserrat"/>
    </font>
    <font>
      <sz val="12.0"/>
      <color theme="1"/>
      <name val="Montserrat"/>
    </font>
    <font>
      <b/>
      <sz val="12.0"/>
      <color theme="1"/>
      <name val="Montserrat"/>
    </font>
    <font>
      <b/>
      <sz val="12.0"/>
      <color rgb="FFFFFFFF"/>
      <name val="Montserrat"/>
    </font>
    <font>
      <sz val="16.0"/>
      <color theme="1"/>
      <name val="Montserrat"/>
    </font>
    <font>
      <b/>
      <sz val="16.0"/>
      <color rgb="FF000000"/>
      <name val="Montserrat"/>
    </font>
    <font>
      <b/>
      <sz val="16.0"/>
      <color rgb="FFFFFFFF"/>
      <name val="Montserrat"/>
    </font>
    <font>
      <sz val="16.0"/>
      <color rgb="FF666666"/>
      <name val="Montserrat"/>
    </font>
    <font>
      <b/>
      <sz val="16.0"/>
      <color rgb="FF666666"/>
      <name val="Montserrat"/>
    </font>
    <font>
      <b/>
      <sz val="12.0"/>
      <color rgb="FF000000"/>
      <name val="Montserrat"/>
    </font>
    <font>
      <sz val="10.0"/>
      <color theme="1"/>
      <name val="Montserrat"/>
    </font>
    <font>
      <sz val="6.0"/>
      <color rgb="FF000000"/>
      <name val="Montserrat"/>
    </font>
    <font>
      <b/>
      <sz val="10.0"/>
      <color rgb="FF000000"/>
      <name val="Montserrat"/>
    </font>
    <font>
      <sz val="8.0"/>
      <color rgb="FF666666"/>
      <name val="Montserrat"/>
    </font>
    <font>
      <b/>
      <sz val="10.0"/>
      <color rgb="FF666666"/>
      <name val="Montserrat"/>
    </font>
    <font>
      <sz val="10.0"/>
      <color rgb="FF000000"/>
      <name val="Montserrat"/>
    </font>
    <font>
      <sz val="8.0"/>
      <color rgb="FFEFEFEF"/>
      <name val="Montserrat"/>
    </font>
    <font>
      <b/>
      <sz val="10.0"/>
      <color rgb="FFEFEFEF"/>
      <name val="Montserrat"/>
    </font>
    <font>
      <b/>
      <sz val="8.0"/>
      <color rgb="FF000000"/>
      <name val="Montserrat"/>
    </font>
    <font>
      <sz val="8.0"/>
      <color rgb="FF666666"/>
      <name val="Arial"/>
      <scheme val="minor"/>
    </font>
    <font>
      <color rgb="FF666666"/>
      <name val="Arial"/>
      <scheme val="minor"/>
    </font>
    <font>
      <b/>
      <sz val="10.0"/>
      <color rgb="FF666666"/>
      <name val="Arial"/>
      <scheme val="minor"/>
    </font>
    <font>
      <b/>
      <sz val="19.0"/>
      <color rgb="FF000000"/>
      <name val="Montserrat"/>
    </font>
    <font>
      <b/>
      <sz val="30.0"/>
      <color rgb="FFFFFFFF"/>
      <name val="Montserrat"/>
    </font>
    <font>
      <sz val="8.0"/>
      <color rgb="FF999999"/>
      <name val="Montserrat"/>
    </font>
    <font>
      <b/>
      <sz val="10.0"/>
      <color rgb="FF999999"/>
      <name val="Montserrat"/>
    </font>
  </fonts>
  <fills count="18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351C75"/>
        <bgColor rgb="FF351C75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  <fill>
      <patternFill patternType="solid">
        <fgColor rgb="FFB7B7B7"/>
        <bgColor rgb="FFB7B7B7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FFD600"/>
        <bgColor rgb="FFFFD600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6FA8DC"/>
        <bgColor rgb="FF6FA8DC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</fills>
  <borders count="50">
    <border/>
    <border>
      <left style="thick">
        <color rgb="FF0B5394"/>
      </left>
      <top style="thick">
        <color rgb="FF0B5394"/>
      </top>
    </border>
    <border>
      <top style="thick">
        <color rgb="FF0B5394"/>
      </top>
    </border>
    <border>
      <right style="thick">
        <color rgb="FF0B5394"/>
      </right>
      <top style="thick">
        <color rgb="FF0B5394"/>
      </top>
    </border>
    <border>
      <left style="thick">
        <color rgb="FF351C75"/>
      </left>
      <top style="thick">
        <color rgb="FF351C75"/>
      </top>
    </border>
    <border>
      <top style="thick">
        <color rgb="FF351C75"/>
      </top>
    </border>
    <border>
      <right style="thick">
        <color rgb="FF351C75"/>
      </right>
      <top style="thick">
        <color rgb="FF351C75"/>
      </top>
    </border>
    <border>
      <left style="medium">
        <color rgb="FF6AA84F"/>
      </left>
      <top style="medium">
        <color rgb="FF6AA84F"/>
      </top>
      <bottom style="medium">
        <color rgb="FF6AA84F"/>
      </bottom>
    </border>
    <border>
      <top style="medium">
        <color rgb="FF6AA84F"/>
      </top>
      <bottom style="medium">
        <color rgb="FF6AA84F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ck">
        <color rgb="FF0B5394"/>
      </left>
      <top style="medium">
        <color rgb="FF6AA84F"/>
      </top>
      <bottom style="medium">
        <color rgb="FF6AA84F"/>
      </bottom>
    </border>
    <border>
      <right style="thick">
        <color rgb="FF0B5394"/>
      </right>
      <top style="medium">
        <color rgb="FF6AA84F"/>
      </top>
      <bottom style="medium">
        <color rgb="FF6AA84F"/>
      </bottom>
    </border>
    <border>
      <left style="thick">
        <color rgb="FF351C75"/>
      </left>
      <top style="medium">
        <color rgb="FF6AA84F"/>
      </top>
      <bottom style="medium">
        <color rgb="FF6AA84F"/>
      </bottom>
    </border>
    <border>
      <right style="thick">
        <color rgb="FF351C75"/>
      </right>
      <top style="medium">
        <color rgb="FF6AA84F"/>
      </top>
      <bottom style="medium">
        <color rgb="FF6AA84F"/>
      </bottom>
    </border>
    <border>
      <left style="thick">
        <color rgb="FF0B5394"/>
      </left>
    </border>
    <border>
      <right style="thick">
        <color rgb="FF0B5394"/>
      </right>
    </border>
    <border>
      <left style="thick">
        <color rgb="FF351C75"/>
      </left>
    </border>
    <border>
      <right style="thick">
        <color rgb="FF351C75"/>
      </right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bottom style="medium">
        <color rgb="FF000000"/>
      </bottom>
    </border>
    <border>
      <left style="thick">
        <color rgb="FF0B5394"/>
      </left>
      <bottom style="medium">
        <color rgb="FF000000"/>
      </bottom>
    </border>
    <border>
      <right style="thick">
        <color rgb="FF0B5394"/>
      </right>
      <bottom style="medium">
        <color rgb="FF000000"/>
      </bottom>
    </border>
    <border>
      <left style="thick">
        <color rgb="FF351C75"/>
      </left>
      <bottom style="medium">
        <color rgb="FF000000"/>
      </bottom>
    </border>
    <border>
      <right style="thick">
        <color rgb="FF351C75"/>
      </right>
      <bottom style="medium">
        <color rgb="FF000000"/>
      </bottom>
    </border>
    <border>
      <left style="thin">
        <color rgb="FFE06666"/>
      </left>
      <right style="thin">
        <color rgb="FFE06666"/>
      </right>
      <bottom style="thin">
        <color rgb="FFE06666"/>
      </bottom>
    </border>
    <border>
      <left style="thick">
        <color rgb="FF0B5394"/>
      </left>
      <bottom style="thick">
        <color rgb="FF0B5394"/>
      </bottom>
    </border>
    <border>
      <bottom style="thick">
        <color rgb="FF0B5394"/>
      </bottom>
    </border>
    <border>
      <left style="dotted">
        <color rgb="FF999999"/>
      </left>
      <bottom style="thick">
        <color rgb="FF0B5394"/>
      </bottom>
    </border>
    <border>
      <left style="thin">
        <color rgb="FF6AA84F"/>
      </left>
      <right style="thick">
        <color rgb="FF0B5394"/>
      </right>
      <bottom style="thick">
        <color rgb="FF0B5394"/>
      </bottom>
    </border>
    <border>
      <left style="thick">
        <color rgb="FF351C75"/>
      </left>
      <bottom style="thick">
        <color rgb="FF351C75"/>
      </bottom>
    </border>
    <border>
      <bottom style="thick">
        <color rgb="FF351C75"/>
      </bottom>
    </border>
    <border>
      <right style="thick">
        <color rgb="FF351C75"/>
      </right>
      <bottom style="thick">
        <color rgb="FF351C75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999999"/>
      </bottom>
    </border>
    <border>
      <top style="medium">
        <color rgb="FF000000"/>
      </top>
      <bottom style="thin">
        <color rgb="FF999999"/>
      </bottom>
    </border>
    <border>
      <right style="medium">
        <color rgb="FF000000"/>
      </right>
      <top style="medium">
        <color rgb="FF000000"/>
      </top>
      <bottom style="thin">
        <color rgb="FF999999"/>
      </bottom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9A9A9A"/>
      </right>
      <top style="medium">
        <color rgb="FF000000"/>
      </top>
      <bottom style="medium">
        <color rgb="FF000000"/>
      </bottom>
    </border>
    <border>
      <left style="thin">
        <color rgb="FF9A9A9A"/>
      </left>
      <right style="thin">
        <color rgb="FF9A9A9A"/>
      </right>
      <top style="medium">
        <color rgb="FF000000"/>
      </top>
      <bottom style="medium">
        <color rgb="FF000000"/>
      </bottom>
    </border>
    <border>
      <left style="thin">
        <color rgb="FF9A9A9A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textRotation="0" vertic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left" readingOrder="0" vertical="center"/>
    </xf>
    <xf borderId="0" fillId="0" fontId="4" numFmtId="1" xfId="0" applyAlignment="1" applyFont="1" applyNumberFormat="1">
      <alignment horizontal="center" vertical="center"/>
    </xf>
    <xf borderId="0" fillId="0" fontId="5" numFmtId="1" xfId="0" applyAlignment="1" applyFont="1" applyNumberFormat="1">
      <alignment vertical="center"/>
    </xf>
    <xf borderId="0" fillId="0" fontId="4" numFmtId="0" xfId="0" applyAlignment="1" applyFont="1">
      <alignment horizontal="left" readingOrder="0" vertical="center"/>
    </xf>
    <xf borderId="0" fillId="0" fontId="5" numFmtId="0" xfId="0" applyAlignment="1" applyFont="1">
      <alignment vertical="center"/>
    </xf>
    <xf borderId="0" fillId="0" fontId="6" numFmtId="0" xfId="0" applyFont="1"/>
    <xf borderId="0" fillId="0" fontId="4" numFmtId="1" xfId="0" applyAlignment="1" applyFont="1" applyNumberFormat="1">
      <alignment horizontal="left" readingOrder="0" vertical="center"/>
    </xf>
    <xf borderId="0" fillId="0" fontId="7" numFmtId="164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8" numFmtId="3" xfId="0" applyAlignment="1" applyFont="1" applyNumberFormat="1">
      <alignment vertical="center"/>
    </xf>
    <xf borderId="0" fillId="0" fontId="8" numFmtId="164" xfId="0" applyAlignment="1" applyFont="1" applyNumberFormat="1">
      <alignment vertical="center"/>
    </xf>
    <xf borderId="0" fillId="0" fontId="9" numFmtId="0" xfId="0" applyAlignment="1" applyFont="1">
      <alignment readingOrder="0" shrinkToFit="0" vertical="center" wrapText="1"/>
    </xf>
    <xf borderId="0" fillId="0" fontId="10" numFmtId="0" xfId="0" applyAlignment="1" applyFont="1">
      <alignment horizontal="center" readingOrder="0" vertical="center"/>
    </xf>
    <xf borderId="0" fillId="0" fontId="11" numFmtId="0" xfId="0" applyAlignment="1" applyFont="1">
      <alignment horizontal="left" readingOrder="0" vertical="center"/>
    </xf>
    <xf borderId="0" fillId="0" fontId="12" numFmtId="0" xfId="0" applyAlignment="1" applyFont="1">
      <alignment readingOrder="0" shrinkToFit="0" vertical="center" wrapText="1"/>
    </xf>
    <xf borderId="0" fillId="0" fontId="7" numFmtId="1" xfId="0" applyAlignment="1" applyFont="1" applyNumberFormat="1">
      <alignment horizontal="left" readingOrder="0" vertical="center"/>
    </xf>
    <xf borderId="0" fillId="0" fontId="13" numFmtId="1" xfId="0" applyAlignment="1" applyFont="1" applyNumberFormat="1">
      <alignment horizontal="left" readingOrder="0" shrinkToFit="0" vertical="center" wrapText="0"/>
    </xf>
    <xf borderId="0" fillId="0" fontId="13" numFmtId="1" xfId="0" applyAlignment="1" applyFont="1" applyNumberFormat="1">
      <alignment horizontal="right" readingOrder="0" shrinkToFit="0" vertical="center" wrapText="0"/>
    </xf>
    <xf borderId="0" fillId="2" fontId="14" numFmtId="1" xfId="0" applyAlignment="1" applyFill="1" applyFont="1" applyNumberFormat="1">
      <alignment horizontal="left" readingOrder="0" shrinkToFit="0" vertical="center" wrapText="0"/>
    </xf>
    <xf borderId="0" fillId="2" fontId="13" numFmtId="1" xfId="0" applyAlignment="1" applyFont="1" applyNumberFormat="1">
      <alignment horizontal="left" readingOrder="0" vertical="center"/>
    </xf>
    <xf borderId="1" fillId="2" fontId="15" numFmtId="0" xfId="0" applyAlignment="1" applyBorder="1" applyFont="1">
      <alignment horizontal="center" readingOrder="0" vertical="center"/>
    </xf>
    <xf borderId="2" fillId="0" fontId="16" numFmtId="0" xfId="0" applyBorder="1" applyFont="1"/>
    <xf borderId="3" fillId="0" fontId="16" numFmtId="0" xfId="0" applyBorder="1" applyFont="1"/>
    <xf borderId="4" fillId="3" fontId="15" numFmtId="3" xfId="0" applyAlignment="1" applyBorder="1" applyFill="1" applyFont="1" applyNumberFormat="1">
      <alignment horizontal="center" readingOrder="0" shrinkToFit="0" vertical="center" wrapText="1"/>
    </xf>
    <xf borderId="5" fillId="0" fontId="16" numFmtId="0" xfId="0" applyBorder="1" applyFont="1"/>
    <xf borderId="6" fillId="0" fontId="16" numFmtId="0" xfId="0" applyBorder="1" applyFont="1"/>
    <xf borderId="0" fillId="0" fontId="17" numFmtId="0" xfId="0" applyAlignment="1" applyFont="1">
      <alignment readingOrder="0" shrinkToFit="0" vertical="center" wrapText="1"/>
    </xf>
    <xf borderId="0" fillId="0" fontId="18" numFmtId="0" xfId="0" applyFont="1"/>
    <xf borderId="7" fillId="4" fontId="19" numFmtId="0" xfId="0" applyAlignment="1" applyBorder="1" applyFill="1" applyFont="1">
      <alignment horizontal="center" readingOrder="0" vertical="center"/>
    </xf>
    <xf borderId="8" fillId="4" fontId="19" numFmtId="164" xfId="0" applyAlignment="1" applyBorder="1" applyFont="1" applyNumberFormat="1">
      <alignment horizontal="center" readingOrder="0" shrinkToFit="0" vertical="center" wrapText="1"/>
    </xf>
    <xf borderId="8" fillId="4" fontId="19" numFmtId="1" xfId="0" applyAlignment="1" applyBorder="1" applyFont="1" applyNumberFormat="1">
      <alignment horizontal="center" readingOrder="0" vertical="center"/>
    </xf>
    <xf borderId="9" fillId="5" fontId="15" numFmtId="1" xfId="0" applyAlignment="1" applyBorder="1" applyFill="1" applyFont="1" applyNumberFormat="1">
      <alignment horizontal="center" readingOrder="0" vertical="center"/>
    </xf>
    <xf borderId="10" fillId="4" fontId="19" numFmtId="165" xfId="0" applyAlignment="1" applyBorder="1" applyFont="1" applyNumberFormat="1">
      <alignment horizontal="center" readingOrder="0" vertical="center"/>
    </xf>
    <xf borderId="8" fillId="4" fontId="19" numFmtId="165" xfId="0" applyAlignment="1" applyBorder="1" applyFont="1" applyNumberFormat="1">
      <alignment horizontal="center" readingOrder="0" vertical="center"/>
    </xf>
    <xf borderId="8" fillId="4" fontId="19" numFmtId="164" xfId="0" applyAlignment="1" applyBorder="1" applyFont="1" applyNumberFormat="1">
      <alignment horizontal="center" readingOrder="0" vertical="center"/>
    </xf>
    <xf borderId="11" fillId="6" fontId="19" numFmtId="164" xfId="0" applyAlignment="1" applyBorder="1" applyFill="1" applyFont="1" applyNumberFormat="1">
      <alignment horizontal="center" readingOrder="0" vertical="center"/>
    </xf>
    <xf borderId="8" fillId="7" fontId="19" numFmtId="1" xfId="0" applyAlignment="1" applyBorder="1" applyFill="1" applyFont="1" applyNumberFormat="1">
      <alignment horizontal="center" readingOrder="0" vertical="center"/>
    </xf>
    <xf borderId="12" fillId="4" fontId="19" numFmtId="3" xfId="0" applyAlignment="1" applyBorder="1" applyFont="1" applyNumberFormat="1">
      <alignment horizontal="center" readingOrder="0" vertical="center"/>
    </xf>
    <xf borderId="8" fillId="4" fontId="19" numFmtId="3" xfId="0" applyAlignment="1" applyBorder="1" applyFont="1" applyNumberFormat="1">
      <alignment horizontal="center" readingOrder="0" vertical="center"/>
    </xf>
    <xf borderId="13" fillId="4" fontId="19" numFmtId="164" xfId="0" applyAlignment="1" applyBorder="1" applyFont="1" applyNumberFormat="1">
      <alignment horizontal="center" readingOrder="0" vertical="center"/>
    </xf>
    <xf borderId="0" fillId="8" fontId="19" numFmtId="0" xfId="0" applyAlignment="1" applyFill="1" applyFont="1">
      <alignment readingOrder="0" shrinkToFit="0" vertical="center" wrapText="1"/>
    </xf>
    <xf borderId="0" fillId="9" fontId="19" numFmtId="0" xfId="0" applyAlignment="1" applyFill="1" applyFont="1">
      <alignment horizontal="center" readingOrder="0" vertical="center"/>
    </xf>
    <xf borderId="0" fillId="9" fontId="19" numFmtId="164" xfId="0" applyAlignment="1" applyFont="1" applyNumberFormat="1">
      <alignment horizontal="center" readingOrder="0" shrinkToFit="0" vertical="center" wrapText="1"/>
    </xf>
    <xf borderId="0" fillId="9" fontId="19" numFmtId="1" xfId="0" applyAlignment="1" applyFont="1" applyNumberFormat="1">
      <alignment horizontal="center" readingOrder="0" vertical="center"/>
    </xf>
    <xf borderId="9" fillId="10" fontId="20" numFmtId="0" xfId="0" applyAlignment="1" applyBorder="1" applyFill="1" applyFont="1">
      <alignment horizontal="center" readingOrder="0" vertical="center"/>
    </xf>
    <xf borderId="14" fillId="9" fontId="19" numFmtId="1" xfId="0" applyAlignment="1" applyBorder="1" applyFont="1" applyNumberFormat="1">
      <alignment horizontal="center" readingOrder="0" vertical="center"/>
    </xf>
    <xf borderId="0" fillId="9" fontId="19" numFmtId="164" xfId="0" applyAlignment="1" applyFont="1" applyNumberFormat="1">
      <alignment horizontal="center" readingOrder="0" vertical="center"/>
    </xf>
    <xf borderId="15" fillId="9" fontId="19" numFmtId="164" xfId="0" applyAlignment="1" applyBorder="1" applyFont="1" applyNumberFormat="1">
      <alignment horizontal="center" readingOrder="0" vertical="center"/>
    </xf>
    <xf borderId="0" fillId="7" fontId="21" numFmtId="0" xfId="0" applyAlignment="1" applyFont="1">
      <alignment horizontal="center" readingOrder="0" shrinkToFit="0" vertical="center" wrapText="1"/>
    </xf>
    <xf borderId="16" fillId="9" fontId="19" numFmtId="3" xfId="0" applyAlignment="1" applyBorder="1" applyFont="1" applyNumberFormat="1">
      <alignment horizontal="center" readingOrder="0" shrinkToFit="0" vertical="center" wrapText="1"/>
    </xf>
    <xf borderId="0" fillId="9" fontId="19" numFmtId="3" xfId="0" applyAlignment="1" applyFont="1" applyNumberFormat="1">
      <alignment horizontal="center" shrinkToFit="0" vertical="center" wrapText="1"/>
    </xf>
    <xf borderId="0" fillId="9" fontId="19" numFmtId="3" xfId="0" applyAlignment="1" applyFont="1" applyNumberFormat="1">
      <alignment horizontal="center" readingOrder="0" shrinkToFit="0" vertical="center" wrapText="1"/>
    </xf>
    <xf borderId="17" fillId="9" fontId="19" numFmtId="164" xfId="0" applyAlignment="1" applyBorder="1" applyFont="1" applyNumberFormat="1">
      <alignment horizontal="center" readingOrder="0" shrinkToFit="0" vertical="center" wrapText="1"/>
    </xf>
    <xf borderId="0" fillId="0" fontId="19" numFmtId="0" xfId="0" applyAlignment="1" applyFont="1">
      <alignment readingOrder="0" shrinkToFit="0" vertical="center" wrapText="1"/>
    </xf>
    <xf borderId="0" fillId="11" fontId="1" numFmtId="0" xfId="0" applyAlignment="1" applyFill="1" applyFont="1">
      <alignment horizontal="center" readingOrder="0" textRotation="0" vertical="center"/>
    </xf>
    <xf borderId="0" fillId="0" fontId="21" numFmtId="0" xfId="0" applyAlignment="1" applyFont="1">
      <alignment horizontal="center" readingOrder="0" vertical="center"/>
    </xf>
    <xf borderId="0" fillId="0" fontId="21" numFmtId="164" xfId="0" applyAlignment="1" applyFont="1" applyNumberFormat="1">
      <alignment horizontal="center" readingOrder="0" vertical="center"/>
    </xf>
    <xf borderId="0" fillId="0" fontId="21" numFmtId="1" xfId="0" applyAlignment="1" applyFont="1" applyNumberFormat="1">
      <alignment horizontal="center" readingOrder="0" vertical="center"/>
    </xf>
    <xf borderId="18" fillId="0" fontId="21" numFmtId="1" xfId="0" applyAlignment="1" applyBorder="1" applyFont="1" applyNumberFormat="1">
      <alignment horizontal="center" readingOrder="0" vertical="center"/>
    </xf>
    <xf borderId="14" fillId="0" fontId="21" numFmtId="1" xfId="0" applyAlignment="1" applyBorder="1" applyFont="1" applyNumberFormat="1">
      <alignment horizontal="center" readingOrder="0" vertical="center"/>
    </xf>
    <xf borderId="0" fillId="0" fontId="21" numFmtId="164" xfId="0" applyAlignment="1" applyFont="1" applyNumberFormat="1">
      <alignment horizontal="center" readingOrder="0" vertical="center"/>
    </xf>
    <xf borderId="15" fillId="0" fontId="21" numFmtId="164" xfId="0" applyAlignment="1" applyBorder="1" applyFont="1" applyNumberFormat="1">
      <alignment horizontal="center" readingOrder="0" vertical="center"/>
    </xf>
    <xf borderId="16" fillId="0" fontId="21" numFmtId="3" xfId="0" applyAlignment="1" applyBorder="1" applyFont="1" applyNumberFormat="1">
      <alignment horizontal="center" readingOrder="0" vertical="center"/>
    </xf>
    <xf borderId="0" fillId="0" fontId="21" numFmtId="3" xfId="0" applyAlignment="1" applyFont="1" applyNumberFormat="1">
      <alignment horizontal="center" readingOrder="0" vertical="center"/>
    </xf>
    <xf borderId="17" fillId="0" fontId="21" numFmtId="164" xfId="0" applyAlignment="1" applyBorder="1" applyFont="1" applyNumberFormat="1">
      <alignment horizontal="center" readingOrder="0" vertical="center"/>
    </xf>
    <xf borderId="0" fillId="0" fontId="22" numFmtId="0" xfId="0" applyAlignment="1" applyFont="1">
      <alignment shrinkToFit="0" vertical="center" wrapText="1"/>
    </xf>
    <xf borderId="0" fillId="11" fontId="1" numFmtId="0" xfId="0" applyAlignment="1" applyFont="1">
      <alignment horizontal="center" readingOrder="0" shrinkToFit="0" textRotation="0" vertical="center" wrapText="0"/>
    </xf>
    <xf borderId="19" fillId="0" fontId="21" numFmtId="1" xfId="0" applyAlignment="1" applyBorder="1" applyFont="1" applyNumberFormat="1">
      <alignment horizontal="center" readingOrder="0" vertical="center"/>
    </xf>
    <xf borderId="0" fillId="12" fontId="1" numFmtId="0" xfId="0" applyAlignment="1" applyFill="1" applyFont="1">
      <alignment horizontal="center" readingOrder="0" textRotation="0" vertical="center"/>
    </xf>
    <xf borderId="0" fillId="0" fontId="21" numFmtId="0" xfId="0" applyAlignment="1" applyFont="1">
      <alignment horizontal="center" vertical="center"/>
    </xf>
    <xf borderId="0" fillId="0" fontId="21" numFmtId="164" xfId="0" applyAlignment="1" applyFont="1" applyNumberFormat="1">
      <alignment horizontal="center" vertical="center"/>
    </xf>
    <xf borderId="0" fillId="0" fontId="21" numFmtId="1" xfId="0" applyAlignment="1" applyFont="1" applyNumberFormat="1">
      <alignment horizontal="center" vertical="center"/>
    </xf>
    <xf borderId="19" fillId="0" fontId="21" numFmtId="1" xfId="0" applyAlignment="1" applyBorder="1" applyFont="1" applyNumberFormat="1">
      <alignment horizontal="center" vertical="center"/>
    </xf>
    <xf borderId="14" fillId="0" fontId="21" numFmtId="1" xfId="0" applyAlignment="1" applyBorder="1" applyFont="1" applyNumberFormat="1">
      <alignment horizontal="center" vertical="center"/>
    </xf>
    <xf borderId="0" fillId="0" fontId="21" numFmtId="164" xfId="0" applyAlignment="1" applyFont="1" applyNumberFormat="1">
      <alignment horizontal="center" vertical="center"/>
    </xf>
    <xf borderId="15" fillId="0" fontId="21" numFmtId="164" xfId="0" applyAlignment="1" applyBorder="1" applyFont="1" applyNumberFormat="1">
      <alignment horizontal="center" vertical="center"/>
    </xf>
    <xf borderId="16" fillId="0" fontId="21" numFmtId="3" xfId="0" applyAlignment="1" applyBorder="1" applyFont="1" applyNumberFormat="1">
      <alignment horizontal="center" vertical="center"/>
    </xf>
    <xf borderId="0" fillId="0" fontId="21" numFmtId="3" xfId="0" applyAlignment="1" applyFont="1" applyNumberFormat="1">
      <alignment horizontal="center" vertical="center"/>
    </xf>
    <xf borderId="17" fillId="0" fontId="21" numFmtId="164" xfId="0" applyAlignment="1" applyBorder="1" applyFont="1" applyNumberFormat="1">
      <alignment horizontal="center" vertical="center"/>
    </xf>
    <xf borderId="0" fillId="13" fontId="1" numFmtId="0" xfId="0" applyAlignment="1" applyFill="1" applyFont="1">
      <alignment horizontal="center" readingOrder="0" textRotation="0" vertical="center"/>
    </xf>
    <xf borderId="20" fillId="0" fontId="21" numFmtId="0" xfId="0" applyAlignment="1" applyBorder="1" applyFont="1">
      <alignment horizontal="center" vertical="center"/>
    </xf>
    <xf borderId="20" fillId="0" fontId="21" numFmtId="164" xfId="0" applyAlignment="1" applyBorder="1" applyFont="1" applyNumberFormat="1">
      <alignment horizontal="center" vertical="center"/>
    </xf>
    <xf borderId="20" fillId="0" fontId="21" numFmtId="1" xfId="0" applyAlignment="1" applyBorder="1" applyFont="1" applyNumberFormat="1">
      <alignment horizontal="center" vertical="center"/>
    </xf>
    <xf borderId="21" fillId="0" fontId="21" numFmtId="1" xfId="0" applyAlignment="1" applyBorder="1" applyFont="1" applyNumberFormat="1">
      <alignment horizontal="center" vertical="center"/>
    </xf>
    <xf borderId="20" fillId="0" fontId="21" numFmtId="164" xfId="0" applyAlignment="1" applyBorder="1" applyFont="1" applyNumberFormat="1">
      <alignment horizontal="center" vertical="center"/>
    </xf>
    <xf borderId="22" fillId="0" fontId="21" numFmtId="164" xfId="0" applyAlignment="1" applyBorder="1" applyFont="1" applyNumberFormat="1">
      <alignment horizontal="center" vertical="center"/>
    </xf>
    <xf borderId="23" fillId="0" fontId="21" numFmtId="3" xfId="0" applyAlignment="1" applyBorder="1" applyFont="1" applyNumberFormat="1">
      <alignment horizontal="center" vertical="center"/>
    </xf>
    <xf borderId="20" fillId="0" fontId="21" numFmtId="3" xfId="0" applyAlignment="1" applyBorder="1" applyFont="1" applyNumberFormat="1">
      <alignment horizontal="center" vertical="center"/>
    </xf>
    <xf borderId="24" fillId="0" fontId="21" numFmtId="164" xfId="0" applyAlignment="1" applyBorder="1" applyFont="1" applyNumberFormat="1">
      <alignment horizontal="center" vertical="center"/>
    </xf>
    <xf borderId="0" fillId="0" fontId="1" numFmtId="1" xfId="0" applyAlignment="1" applyFont="1" applyNumberFormat="1">
      <alignment horizontal="center" shrinkToFit="0" textRotation="0" vertical="center" wrapText="1"/>
    </xf>
    <xf borderId="0" fillId="0" fontId="17" numFmtId="1" xfId="0" applyAlignment="1" applyFont="1" applyNumberFormat="1">
      <alignment horizontal="right" shrinkToFit="0" vertical="center" wrapText="1"/>
    </xf>
    <xf borderId="25" fillId="14" fontId="17" numFmtId="164" xfId="0" applyAlignment="1" applyBorder="1" applyFill="1" applyFont="1" applyNumberFormat="1">
      <alignment horizontal="center" vertical="center"/>
    </xf>
    <xf borderId="0" fillId="0" fontId="17" numFmtId="1" xfId="0" applyAlignment="1" applyFont="1" applyNumberFormat="1">
      <alignment horizontal="center" vertical="center"/>
    </xf>
    <xf borderId="9" fillId="0" fontId="17" numFmtId="1" xfId="0" applyAlignment="1" applyBorder="1" applyFont="1" applyNumberFormat="1">
      <alignment horizontal="center" vertical="center"/>
    </xf>
    <xf borderId="26" fillId="0" fontId="17" numFmtId="1" xfId="0" applyAlignment="1" applyBorder="1" applyFont="1" applyNumberFormat="1">
      <alignment horizontal="center" vertical="center"/>
    </xf>
    <xf borderId="27" fillId="0" fontId="17" numFmtId="1" xfId="0" applyAlignment="1" applyBorder="1" applyFont="1" applyNumberFormat="1">
      <alignment horizontal="center" vertical="center"/>
    </xf>
    <xf borderId="28" fillId="0" fontId="17" numFmtId="164" xfId="0" applyAlignment="1" applyBorder="1" applyFont="1" applyNumberFormat="1">
      <alignment horizontal="center" vertical="center"/>
    </xf>
    <xf borderId="27" fillId="0" fontId="17" numFmtId="164" xfId="0" applyAlignment="1" applyBorder="1" applyFont="1" applyNumberFormat="1">
      <alignment horizontal="center" shrinkToFit="0" vertical="center" wrapText="1"/>
    </xf>
    <xf borderId="29" fillId="4" fontId="17" numFmtId="164" xfId="0" applyAlignment="1" applyBorder="1" applyFont="1" applyNumberFormat="1">
      <alignment horizontal="center" vertical="center"/>
    </xf>
    <xf borderId="0" fillId="0" fontId="22" numFmtId="0" xfId="0" applyAlignment="1" applyFont="1">
      <alignment horizontal="center" vertical="center"/>
    </xf>
    <xf borderId="30" fillId="0" fontId="17" numFmtId="3" xfId="0" applyAlignment="1" applyBorder="1" applyFont="1" applyNumberFormat="1">
      <alignment horizontal="center" vertical="center"/>
    </xf>
    <xf borderId="31" fillId="0" fontId="17" numFmtId="3" xfId="0" applyAlignment="1" applyBorder="1" applyFont="1" applyNumberFormat="1">
      <alignment horizontal="center" vertical="center"/>
    </xf>
    <xf borderId="32" fillId="0" fontId="17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textRotation="0" vertical="center"/>
    </xf>
    <xf borderId="0" fillId="0" fontId="22" numFmtId="164" xfId="0" applyAlignment="1" applyFont="1" applyNumberFormat="1">
      <alignment horizontal="center" vertical="center"/>
    </xf>
    <xf borderId="0" fillId="0" fontId="22" numFmtId="1" xfId="0" applyAlignment="1" applyFont="1" applyNumberFormat="1">
      <alignment horizontal="center" vertical="center"/>
    </xf>
    <xf borderId="0" fillId="0" fontId="22" numFmtId="9" xfId="0" applyAlignment="1" applyFont="1" applyNumberFormat="1">
      <alignment horizontal="center" vertical="center"/>
    </xf>
    <xf borderId="0" fillId="0" fontId="22" numFmtId="164" xfId="0" applyAlignment="1" applyFont="1" applyNumberFormat="1">
      <alignment horizontal="center" vertical="center"/>
    </xf>
    <xf borderId="0" fillId="0" fontId="22" numFmtId="3" xfId="0" applyAlignment="1" applyFont="1" applyNumberFormat="1">
      <alignment horizontal="center" vertical="center"/>
    </xf>
    <xf borderId="0" fillId="0" fontId="22" numFmtId="164" xfId="0" applyAlignment="1" applyFont="1" applyNumberFormat="1">
      <alignment horizontal="center" vertical="center"/>
    </xf>
    <xf borderId="0" fillId="0" fontId="23" numFmtId="0" xfId="0" applyAlignment="1" applyFont="1">
      <alignment horizontal="center" vertical="center"/>
    </xf>
    <xf borderId="0" fillId="0" fontId="24" numFmtId="1" xfId="0" applyAlignment="1" applyFont="1" applyNumberFormat="1">
      <alignment horizontal="center" readingOrder="0" vertical="center"/>
    </xf>
    <xf borderId="0" fillId="0" fontId="23" numFmtId="1" xfId="0" applyAlignment="1" applyFont="1" applyNumberFormat="1">
      <alignment horizontal="center" vertical="center"/>
    </xf>
    <xf borderId="0" fillId="0" fontId="23" numFmtId="1" xfId="0" applyAlignment="1" applyFont="1" applyNumberFormat="1">
      <alignment horizontal="right" readingOrder="0" vertical="center"/>
    </xf>
    <xf borderId="0" fillId="0" fontId="24" numFmtId="0" xfId="0" applyAlignment="1" applyFont="1">
      <alignment horizontal="center" readingOrder="0" vertical="center"/>
    </xf>
    <xf borderId="33" fillId="0" fontId="24" numFmtId="0" xfId="0" applyAlignment="1" applyBorder="1" applyFont="1">
      <alignment horizontal="center" readingOrder="0" vertical="center"/>
    </xf>
    <xf borderId="0" fillId="0" fontId="25" numFmtId="164" xfId="0" applyAlignment="1" applyFont="1" applyNumberFormat="1">
      <alignment horizontal="left" readingOrder="0" vertical="center"/>
    </xf>
    <xf borderId="0" fillId="0" fontId="23" numFmtId="164" xfId="0" applyAlignment="1" applyFont="1" applyNumberFormat="1">
      <alignment horizontal="center" vertical="center"/>
    </xf>
    <xf borderId="0" fillId="0" fontId="23" numFmtId="3" xfId="0" applyAlignment="1" applyFont="1" applyNumberFormat="1">
      <alignment horizontal="center" vertical="center"/>
    </xf>
    <xf borderId="0" fillId="0" fontId="23" numFmtId="164" xfId="0" applyAlignment="1" applyFont="1" applyNumberFormat="1">
      <alignment horizontal="center" vertical="center"/>
    </xf>
    <xf borderId="0" fillId="0" fontId="23" numFmtId="0" xfId="0" applyAlignment="1" applyFont="1">
      <alignment shrinkToFit="0" vertical="center" wrapText="1"/>
    </xf>
    <xf borderId="0" fillId="11" fontId="19" numFmtId="9" xfId="0" applyAlignment="1" applyFont="1" applyNumberFormat="1">
      <alignment horizontal="center" vertical="center"/>
    </xf>
    <xf borderId="34" fillId="0" fontId="21" numFmtId="9" xfId="0" applyAlignment="1" applyBorder="1" applyFont="1" applyNumberFormat="1">
      <alignment horizontal="center" readingOrder="0" vertical="center"/>
    </xf>
    <xf borderId="0" fillId="0" fontId="26" numFmtId="164" xfId="0" applyAlignment="1" applyFont="1" applyNumberFormat="1">
      <alignment horizontal="left" readingOrder="0" vertical="center"/>
    </xf>
    <xf borderId="34" fillId="0" fontId="27" numFmtId="9" xfId="0" applyAlignment="1" applyBorder="1" applyFont="1" applyNumberFormat="1">
      <alignment horizontal="center" readingOrder="0" vertical="center"/>
    </xf>
    <xf borderId="35" fillId="0" fontId="21" numFmtId="9" xfId="0" applyAlignment="1" applyBorder="1" applyFont="1" applyNumberFormat="1">
      <alignment horizontal="center" readingOrder="0" vertical="center"/>
    </xf>
    <xf borderId="0" fillId="0" fontId="22" numFmtId="1" xfId="0" applyAlignment="1" applyFont="1" applyNumberFormat="1">
      <alignment horizontal="right" vertical="center"/>
    </xf>
    <xf borderId="0" fillId="0" fontId="26" numFmtId="2" xfId="0" applyAlignment="1" applyFont="1" applyNumberFormat="1">
      <alignment horizontal="center" readingOrder="0" vertical="center"/>
    </xf>
    <xf borderId="0" fillId="0" fontId="26" numFmtId="0" xfId="0" applyAlignment="1" applyFont="1">
      <alignment horizontal="left" readingOrder="0" vertical="center"/>
    </xf>
    <xf borderId="0" fillId="0" fontId="26" numFmtId="2" xfId="0" applyAlignment="1" applyFont="1" applyNumberFormat="1">
      <alignment horizontal="center" vertical="center"/>
    </xf>
    <xf borderId="0" fillId="0" fontId="26" numFmtId="1" xfId="0" applyAlignment="1" applyFont="1" applyNumberFormat="1">
      <alignment horizontal="center" vertical="center"/>
    </xf>
    <xf borderId="0" fillId="0" fontId="28" numFmtId="0" xfId="0" applyAlignment="1" applyFont="1">
      <alignment vertical="center"/>
    </xf>
    <xf borderId="0" fillId="0" fontId="28" numFmtId="0" xfId="0" applyAlignment="1" applyFont="1">
      <alignment readingOrder="0" vertical="center"/>
    </xf>
    <xf borderId="0" fillId="0" fontId="29" numFmtId="0" xfId="0" applyAlignment="1" applyFont="1">
      <alignment horizontal="center" vertical="center"/>
    </xf>
    <xf borderId="0" fillId="0" fontId="29" numFmtId="0" xfId="0" applyAlignment="1" applyFont="1">
      <alignment vertical="center"/>
    </xf>
    <xf borderId="0" fillId="0" fontId="30" numFmtId="0" xfId="0" applyAlignment="1" applyFont="1">
      <alignment horizontal="right" readingOrder="0" vertical="center"/>
    </xf>
    <xf borderId="0" fillId="15" fontId="31" numFmtId="0" xfId="0" applyAlignment="1" applyFill="1" applyFont="1">
      <alignment horizontal="left" readingOrder="0" vertical="center"/>
    </xf>
    <xf borderId="0" fillId="15" fontId="28" numFmtId="0" xfId="0" applyAlignment="1" applyFont="1">
      <alignment vertical="center"/>
    </xf>
    <xf borderId="0" fillId="0" fontId="32" numFmtId="0" xfId="0" applyAlignment="1" applyFont="1">
      <alignment horizontal="center" readingOrder="0" vertical="center"/>
    </xf>
    <xf borderId="0" fillId="0" fontId="33" numFmtId="0" xfId="0" applyAlignment="1" applyFont="1">
      <alignment vertical="center"/>
    </xf>
    <xf borderId="18" fillId="0" fontId="34" numFmtId="0" xfId="0" applyAlignment="1" applyBorder="1" applyFont="1">
      <alignment readingOrder="0" vertical="center"/>
    </xf>
    <xf borderId="36" fillId="5" fontId="35" numFmtId="164" xfId="0" applyAlignment="1" applyBorder="1" applyFont="1" applyNumberFormat="1">
      <alignment horizontal="center" readingOrder="0" vertical="center"/>
    </xf>
    <xf borderId="0" fillId="16" fontId="33" numFmtId="0" xfId="0" applyAlignment="1" applyFill="1" applyFont="1">
      <alignment horizontal="center" vertical="center"/>
    </xf>
    <xf borderId="37" fillId="0" fontId="36" numFmtId="0" xfId="0" applyAlignment="1" applyBorder="1" applyFont="1">
      <alignment horizontal="center" readingOrder="0" vertical="center"/>
    </xf>
    <xf borderId="38" fillId="0" fontId="36" numFmtId="0" xfId="0" applyAlignment="1" applyBorder="1" applyFont="1">
      <alignment horizontal="left" readingOrder="0" vertical="center"/>
    </xf>
    <xf borderId="39" fillId="0" fontId="36" numFmtId="0" xfId="0" applyAlignment="1" applyBorder="1" applyFont="1">
      <alignment horizontal="left" readingOrder="0" vertical="center"/>
    </xf>
    <xf borderId="19" fillId="0" fontId="36" numFmtId="0" xfId="0" applyAlignment="1" applyBorder="1" applyFont="1">
      <alignment readingOrder="0" vertical="center"/>
    </xf>
    <xf borderId="40" fillId="0" fontId="28" numFmtId="165" xfId="0" applyAlignment="1" applyBorder="1" applyFont="1" applyNumberFormat="1">
      <alignment horizontal="center" vertical="center"/>
    </xf>
    <xf borderId="0" fillId="16" fontId="28" numFmtId="0" xfId="0" applyAlignment="1" applyFont="1">
      <alignment horizontal="center" vertical="center"/>
    </xf>
    <xf borderId="19" fillId="0" fontId="36" numFmtId="0" xfId="0" applyAlignment="1" applyBorder="1" applyFont="1">
      <alignment horizontal="center" readingOrder="0" vertical="center"/>
    </xf>
    <xf borderId="0" fillId="0" fontId="28" numFmtId="0" xfId="0" applyAlignment="1" applyFont="1">
      <alignment horizontal="left" readingOrder="0" vertical="center"/>
    </xf>
    <xf borderId="40" fillId="0" fontId="28" numFmtId="0" xfId="0" applyAlignment="1" applyBorder="1" applyFont="1">
      <alignment horizontal="left" readingOrder="0" vertical="center"/>
    </xf>
    <xf borderId="40" fillId="0" fontId="28" numFmtId="164" xfId="0" applyAlignment="1" applyBorder="1" applyFont="1" applyNumberFormat="1">
      <alignment horizontal="center" vertical="center"/>
    </xf>
    <xf borderId="40" fillId="0" fontId="28" numFmtId="164" xfId="0" applyAlignment="1" applyBorder="1" applyFont="1" applyNumberFormat="1">
      <alignment horizontal="center" readingOrder="0" vertical="center"/>
    </xf>
    <xf borderId="40" fillId="0" fontId="36" numFmtId="164" xfId="0" applyAlignment="1" applyBorder="1" applyFont="1" applyNumberFormat="1">
      <alignment horizontal="center" readingOrder="0" vertical="center"/>
    </xf>
    <xf borderId="19" fillId="0" fontId="28" numFmtId="0" xfId="0" applyAlignment="1" applyBorder="1" applyFont="1">
      <alignment horizontal="right" readingOrder="0" vertical="center"/>
    </xf>
    <xf borderId="0" fillId="16" fontId="36" numFmtId="0" xfId="0" applyAlignment="1" applyFont="1">
      <alignment horizontal="center" readingOrder="0" vertical="center"/>
    </xf>
    <xf borderId="19" fillId="8" fontId="28" numFmtId="0" xfId="0" applyAlignment="1" applyBorder="1" applyFont="1">
      <alignment horizontal="right" readingOrder="0" vertical="center"/>
    </xf>
    <xf borderId="40" fillId="8" fontId="36" numFmtId="164" xfId="0" applyAlignment="1" applyBorder="1" applyFont="1" applyNumberFormat="1">
      <alignment horizontal="center" readingOrder="0" vertical="center"/>
    </xf>
    <xf borderId="19" fillId="0" fontId="36" numFmtId="0" xfId="0" applyAlignment="1" applyBorder="1" applyFont="1">
      <alignment horizontal="center" vertical="center"/>
    </xf>
    <xf borderId="40" fillId="0" fontId="28" numFmtId="0" xfId="0" applyAlignment="1" applyBorder="1" applyFont="1">
      <alignment horizontal="left" vertical="center"/>
    </xf>
    <xf borderId="0" fillId="0" fontId="37" numFmtId="0" xfId="0" applyAlignment="1" applyFont="1">
      <alignment vertical="center"/>
    </xf>
    <xf borderId="41" fillId="0" fontId="38" numFmtId="0" xfId="0" applyAlignment="1" applyBorder="1" applyFont="1">
      <alignment horizontal="left" readingOrder="0" vertical="center"/>
    </xf>
    <xf borderId="42" fillId="2" fontId="39" numFmtId="2" xfId="0" applyAlignment="1" applyBorder="1" applyFont="1" applyNumberFormat="1">
      <alignment horizontal="center" readingOrder="0" vertical="center"/>
    </xf>
    <xf borderId="0" fillId="16" fontId="37" numFmtId="0" xfId="0" applyAlignment="1" applyFont="1">
      <alignment horizontal="center" vertical="center"/>
    </xf>
    <xf borderId="41" fillId="2" fontId="39" numFmtId="0" xfId="0" applyAlignment="1" applyBorder="1" applyFont="1">
      <alignment horizontal="center" vertical="center"/>
    </xf>
    <xf borderId="20" fillId="0" fontId="38" numFmtId="0" xfId="0" applyAlignment="1" applyBorder="1" applyFont="1">
      <alignment horizontal="left" readingOrder="0" vertical="center"/>
    </xf>
    <xf borderId="42" fillId="0" fontId="38" numFmtId="0" xfId="0" applyAlignment="1" applyBorder="1" applyFont="1">
      <alignment horizontal="left" readingOrder="0" vertical="center"/>
    </xf>
    <xf borderId="0" fillId="0" fontId="28" numFmtId="0" xfId="0" applyAlignment="1" applyFont="1">
      <alignment horizontal="right" readingOrder="0" vertical="center"/>
    </xf>
    <xf borderId="0" fillId="0" fontId="36" numFmtId="0" xfId="0" applyAlignment="1" applyFont="1">
      <alignment horizontal="center" readingOrder="0" vertical="center"/>
    </xf>
    <xf borderId="0" fillId="0" fontId="28" numFmtId="0" xfId="0" applyAlignment="1" applyFont="1">
      <alignment horizontal="center" vertical="center"/>
    </xf>
    <xf borderId="0" fillId="0" fontId="29" numFmtId="0" xfId="0" applyAlignment="1" applyFont="1">
      <alignment horizontal="left" vertical="center"/>
    </xf>
    <xf borderId="0" fillId="0" fontId="38" numFmtId="0" xfId="0" applyAlignment="1" applyFont="1">
      <alignment horizontal="right" readingOrder="0" vertical="center"/>
    </xf>
    <xf borderId="0" fillId="0" fontId="29" numFmtId="0" xfId="0" applyAlignment="1" applyFont="1">
      <alignment horizontal="left" readingOrder="0" vertical="center"/>
    </xf>
    <xf borderId="0" fillId="0" fontId="36" numFmtId="1" xfId="0" applyAlignment="1" applyFont="1" applyNumberFormat="1">
      <alignment horizontal="center" vertical="center"/>
    </xf>
    <xf borderId="0" fillId="0" fontId="28" numFmtId="0" xfId="0" applyAlignment="1" applyFont="1">
      <alignment horizontal="right" vertical="center"/>
    </xf>
    <xf borderId="0" fillId="0" fontId="36" numFmtId="164" xfId="0" applyAlignment="1" applyFont="1" applyNumberFormat="1">
      <alignment horizontal="center" vertical="center"/>
    </xf>
    <xf borderId="0" fillId="0" fontId="36" numFmtId="0" xfId="0" applyAlignment="1" applyFont="1">
      <alignment horizontal="center" vertical="center"/>
    </xf>
    <xf borderId="0" fillId="0" fontId="32" numFmtId="0" xfId="0" applyAlignment="1" applyFont="1">
      <alignment horizontal="center" vertical="center"/>
    </xf>
    <xf borderId="0" fillId="0" fontId="32" numFmtId="0" xfId="0" applyAlignment="1" applyFont="1">
      <alignment horizontal="center" readingOrder="0" vertical="bottom"/>
    </xf>
    <xf borderId="0" fillId="0" fontId="32" numFmtId="0" xfId="0" applyAlignment="1" applyFont="1">
      <alignment horizontal="left" readingOrder="0" vertical="bottom"/>
    </xf>
    <xf borderId="0" fillId="0" fontId="40" numFmtId="0" xfId="0" applyAlignment="1" applyFont="1">
      <alignment vertical="center"/>
    </xf>
    <xf borderId="20" fillId="15" fontId="41" numFmtId="0" xfId="0" applyAlignment="1" applyBorder="1" applyFont="1">
      <alignment horizontal="center" readingOrder="0" vertical="center"/>
    </xf>
    <xf borderId="20" fillId="15" fontId="41" numFmtId="0" xfId="0" applyAlignment="1" applyBorder="1" applyFont="1">
      <alignment readingOrder="0" vertical="center"/>
    </xf>
    <xf borderId="20" fillId="15" fontId="40" numFmtId="0" xfId="0" applyAlignment="1" applyBorder="1" applyFont="1">
      <alignment vertical="center"/>
    </xf>
    <xf borderId="20" fillId="5" fontId="42" numFmtId="164" xfId="0" applyAlignment="1" applyBorder="1" applyFont="1" applyNumberFormat="1">
      <alignment horizontal="center" readingOrder="0" vertical="center"/>
    </xf>
    <xf borderId="0" fillId="0" fontId="43" numFmtId="0" xfId="0" applyAlignment="1" applyFont="1">
      <alignment horizontal="center" vertical="center"/>
    </xf>
    <xf borderId="0" fillId="0" fontId="43" numFmtId="0" xfId="0" applyAlignment="1" applyFont="1">
      <alignment vertical="center"/>
    </xf>
    <xf borderId="0" fillId="0" fontId="44" numFmtId="0" xfId="0" applyAlignment="1" applyFont="1">
      <alignment horizontal="center" vertical="center"/>
    </xf>
    <xf borderId="19" fillId="15" fontId="45" numFmtId="0" xfId="0" applyAlignment="1" applyBorder="1" applyFont="1">
      <alignment horizontal="center" readingOrder="0" vertical="center"/>
    </xf>
    <xf borderId="0" fillId="15" fontId="46" numFmtId="0" xfId="0" applyAlignment="1" applyFont="1">
      <alignment readingOrder="0" vertical="center"/>
    </xf>
    <xf borderId="0" fillId="15" fontId="47" numFmtId="9" xfId="0" applyAlignment="1" applyFont="1" applyNumberFormat="1">
      <alignment horizontal="left" readingOrder="0" vertical="center"/>
    </xf>
    <xf borderId="43" fillId="15" fontId="48" numFmtId="164" xfId="0" applyAlignment="1" applyBorder="1" applyFont="1" applyNumberFormat="1">
      <alignment horizontal="center" readingOrder="0" vertical="center"/>
    </xf>
    <xf borderId="0" fillId="0" fontId="49" numFmtId="9" xfId="0" applyAlignment="1" applyFont="1" applyNumberFormat="1">
      <alignment horizontal="center" readingOrder="0" vertical="center"/>
    </xf>
    <xf borderId="0" fillId="0" fontId="49" numFmtId="0" xfId="0" applyAlignment="1" applyFont="1">
      <alignment readingOrder="0" vertical="center"/>
    </xf>
    <xf borderId="0" fillId="0" fontId="50" numFmtId="0" xfId="0" applyAlignment="1" applyFont="1">
      <alignment horizontal="center" readingOrder="0" vertical="center"/>
    </xf>
    <xf borderId="19" fillId="0" fontId="16" numFmtId="0" xfId="0" applyBorder="1" applyFont="1"/>
    <xf borderId="41" fillId="0" fontId="16" numFmtId="0" xfId="0" applyBorder="1" applyFont="1"/>
    <xf borderId="20" fillId="15" fontId="51" numFmtId="0" xfId="0" applyAlignment="1" applyBorder="1" applyFont="1">
      <alignment readingOrder="0" vertical="center"/>
    </xf>
    <xf borderId="20" fillId="15" fontId="47" numFmtId="0" xfId="0" applyAlignment="1" applyBorder="1" applyFont="1">
      <alignment readingOrder="0" vertical="center"/>
    </xf>
    <xf borderId="44" fillId="15" fontId="48" numFmtId="166" xfId="0" applyAlignment="1" applyBorder="1" applyFont="1" applyNumberFormat="1">
      <alignment horizontal="center" readingOrder="0" vertical="center"/>
    </xf>
    <xf borderId="0" fillId="0" fontId="49" numFmtId="164" xfId="0" applyAlignment="1" applyFont="1" applyNumberFormat="1">
      <alignment horizontal="center" readingOrder="0" vertical="center"/>
    </xf>
    <xf borderId="0" fillId="16" fontId="46" numFmtId="0" xfId="0" applyAlignment="1" applyFont="1">
      <alignment vertical="center"/>
    </xf>
    <xf borderId="0" fillId="16" fontId="28" numFmtId="0" xfId="0" applyAlignment="1" applyFont="1">
      <alignment vertical="center"/>
    </xf>
    <xf borderId="0" fillId="0" fontId="49" numFmtId="0" xfId="0" applyAlignment="1" applyFont="1">
      <alignment horizontal="center" vertical="center"/>
    </xf>
    <xf borderId="0" fillId="0" fontId="49" numFmtId="0" xfId="0" applyAlignment="1" applyFont="1">
      <alignment vertical="center"/>
    </xf>
    <xf borderId="0" fillId="0" fontId="50" numFmtId="0" xfId="0" applyAlignment="1" applyFont="1">
      <alignment horizontal="center" vertical="center"/>
    </xf>
    <xf borderId="18" fillId="15" fontId="45" numFmtId="0" xfId="0" applyAlignment="1" applyBorder="1" applyFont="1">
      <alignment horizontal="center" readingOrder="0" vertical="center"/>
    </xf>
    <xf borderId="45" fillId="15" fontId="51" numFmtId="0" xfId="0" applyAlignment="1" applyBorder="1" applyFont="1">
      <alignment readingOrder="0" vertical="center"/>
    </xf>
    <xf borderId="45" fillId="15" fontId="28" numFmtId="0" xfId="0" applyAlignment="1" applyBorder="1" applyFont="1">
      <alignment vertical="center"/>
    </xf>
    <xf borderId="46" fillId="15" fontId="48" numFmtId="164" xfId="0" applyAlignment="1" applyBorder="1" applyFont="1" applyNumberFormat="1">
      <alignment horizontal="center" readingOrder="0" vertical="center"/>
    </xf>
    <xf borderId="0" fillId="15" fontId="51" numFmtId="0" xfId="0" applyAlignment="1" applyFont="1">
      <alignment readingOrder="0" vertical="center"/>
    </xf>
    <xf borderId="0" fillId="0" fontId="52" numFmtId="9" xfId="0" applyAlignment="1" applyFont="1" applyNumberFormat="1">
      <alignment horizontal="center" readingOrder="0" vertical="center"/>
    </xf>
    <xf borderId="0" fillId="0" fontId="52" numFmtId="0" xfId="0" applyAlignment="1" applyFont="1">
      <alignment readingOrder="0" vertical="center"/>
    </xf>
    <xf borderId="0" fillId="0" fontId="53" numFmtId="0" xfId="0" applyAlignment="1" applyFont="1">
      <alignment horizontal="center" readingOrder="0" vertical="center"/>
    </xf>
    <xf borderId="20" fillId="15" fontId="28" numFmtId="0" xfId="0" applyAlignment="1" applyBorder="1" applyFont="1">
      <alignment vertical="center"/>
    </xf>
    <xf borderId="44" fillId="15" fontId="48" numFmtId="165" xfId="0" applyAlignment="1" applyBorder="1" applyFont="1" applyNumberFormat="1">
      <alignment horizontal="center" readingOrder="0" vertical="center"/>
    </xf>
    <xf borderId="43" fillId="15" fontId="48" numFmtId="165" xfId="0" applyAlignment="1" applyBorder="1" applyFont="1" applyNumberFormat="1">
      <alignment horizontal="center" readingOrder="0" vertical="center"/>
    </xf>
    <xf borderId="0" fillId="16" fontId="51" numFmtId="0" xfId="0" applyAlignment="1" applyFont="1">
      <alignment readingOrder="0" vertical="center"/>
    </xf>
    <xf borderId="0" fillId="16" fontId="47" numFmtId="0" xfId="0" applyAlignment="1" applyFont="1">
      <alignment readingOrder="0" vertical="center"/>
    </xf>
    <xf borderId="0" fillId="16" fontId="54" numFmtId="1" xfId="0" applyAlignment="1" applyFont="1" applyNumberFormat="1">
      <alignment horizontal="center" readingOrder="0" vertical="center"/>
    </xf>
    <xf borderId="0" fillId="0" fontId="55" numFmtId="0" xfId="0" applyAlignment="1" applyFont="1">
      <alignment vertical="center"/>
    </xf>
    <xf borderId="0" fillId="0" fontId="56" numFmtId="0" xfId="0" applyAlignment="1" applyFont="1">
      <alignment vertical="center"/>
    </xf>
    <xf borderId="0" fillId="0" fontId="57" numFmtId="0" xfId="0" applyAlignment="1" applyFont="1">
      <alignment horizontal="center" vertical="center"/>
    </xf>
    <xf borderId="47" fillId="4" fontId="45" numFmtId="0" xfId="0" applyAlignment="1" applyBorder="1" applyFont="1">
      <alignment horizontal="center" readingOrder="0" vertical="center"/>
    </xf>
    <xf borderId="48" fillId="4" fontId="51" numFmtId="0" xfId="0" applyAlignment="1" applyBorder="1" applyFont="1">
      <alignment readingOrder="0" vertical="center"/>
    </xf>
    <xf borderId="48" fillId="4" fontId="58" numFmtId="0" xfId="0" applyAlignment="1" applyBorder="1" applyFont="1">
      <alignment horizontal="center" readingOrder="0" vertical="center"/>
    </xf>
    <xf borderId="49" fillId="5" fontId="59" numFmtId="1" xfId="0" applyAlignment="1" applyBorder="1" applyFont="1" applyNumberFormat="1">
      <alignment horizontal="center" readingOrder="0" vertical="center"/>
    </xf>
    <xf borderId="0" fillId="0" fontId="36" numFmtId="0" xfId="0" applyAlignment="1" applyFont="1">
      <alignment horizontal="right" readingOrder="0" vertical="center"/>
    </xf>
    <xf borderId="0" fillId="17" fontId="38" numFmtId="164" xfId="0" applyAlignment="1" applyFill="1" applyFont="1" applyNumberFormat="1">
      <alignment horizontal="center" vertical="center"/>
    </xf>
    <xf borderId="0" fillId="0" fontId="60" numFmtId="0" xfId="0" applyAlignment="1" applyFont="1">
      <alignment horizontal="center" vertical="center"/>
    </xf>
    <xf borderId="0" fillId="0" fontId="60" numFmtId="0" xfId="0" applyAlignment="1" applyFont="1">
      <alignment vertical="center"/>
    </xf>
    <xf borderId="0" fillId="0" fontId="6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438150" cy="4381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104775</xdr:colOff>
      <xdr:row>1</xdr:row>
      <xdr:rowOff>76200</xdr:rowOff>
    </xdr:from>
    <xdr:ext cx="1847850" cy="7143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104775</xdr:colOff>
      <xdr:row>1</xdr:row>
      <xdr:rowOff>76200</xdr:rowOff>
    </xdr:from>
    <xdr:ext cx="1847850" cy="7143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nbaGyUX9ED4s9I36QsbAX378PfEgRk0v/edit?usp=drive_link&amp;ouid=102083819556501951411&amp;rtpof=true&amp;sd=true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2.0"/>
    <col customWidth="1" min="2" max="2" width="11.63"/>
    <col customWidth="1" min="3" max="3" width="10.25"/>
    <col customWidth="1" min="4" max="5" width="6.88"/>
    <col customWidth="1" min="6" max="6" width="6.0"/>
    <col customWidth="1" min="7" max="7" width="10.0"/>
    <col customWidth="1" min="8" max="8" width="5.0"/>
    <col customWidth="1" min="9" max="9" width="5.13"/>
    <col customWidth="1" min="10" max="10" width="9.25"/>
    <col customWidth="1" min="11" max="11" width="8.63"/>
    <col customWidth="1" min="12" max="12" width="9.0"/>
    <col customWidth="1" min="13" max="13" width="5.75"/>
    <col customWidth="1" min="14" max="14" width="6.75"/>
    <col customWidth="1" min="15" max="15" width="5.63"/>
    <col customWidth="1" min="16" max="16" width="6.25"/>
    <col customWidth="1" min="17" max="17" width="6.63"/>
    <col customWidth="1" min="18" max="18" width="6.75"/>
    <col customWidth="1" min="19" max="19" width="8.0"/>
    <col customWidth="1" min="20" max="20" width="26.63"/>
  </cols>
  <sheetData>
    <row r="1" ht="9.0" customHeight="1">
      <c r="A1" s="1"/>
      <c r="B1" s="2"/>
      <c r="C1" s="3"/>
      <c r="D1" s="4"/>
      <c r="E1" s="4"/>
      <c r="F1" s="5"/>
      <c r="G1" s="6"/>
      <c r="H1" s="7"/>
      <c r="I1" s="8"/>
      <c r="J1" s="9"/>
      <c r="K1" s="10"/>
      <c r="L1" s="10"/>
      <c r="M1" s="11"/>
      <c r="N1" s="12"/>
      <c r="O1" s="12"/>
      <c r="P1" s="12"/>
      <c r="Q1" s="12"/>
      <c r="R1" s="12"/>
      <c r="S1" s="13"/>
      <c r="T1" s="14"/>
    </row>
    <row r="2" ht="35.25" customHeight="1">
      <c r="A2" s="1"/>
      <c r="B2" s="2"/>
      <c r="C2" s="3" t="s">
        <v>0</v>
      </c>
      <c r="D2" s="4"/>
      <c r="E2" s="4"/>
      <c r="F2" s="5"/>
      <c r="G2" s="6"/>
      <c r="H2" s="15"/>
      <c r="I2" s="16"/>
      <c r="J2" s="9"/>
      <c r="K2" s="10"/>
      <c r="L2" s="10"/>
      <c r="M2" s="11"/>
      <c r="N2" s="15"/>
      <c r="O2" s="16"/>
      <c r="P2" s="12"/>
      <c r="Q2" s="12"/>
      <c r="R2" s="12"/>
      <c r="S2" s="13"/>
      <c r="T2" s="17" t="s">
        <v>1</v>
      </c>
    </row>
    <row r="3" ht="23.25" customHeight="1">
      <c r="A3" s="18"/>
      <c r="B3" s="19"/>
      <c r="C3" s="19"/>
      <c r="D3" s="20" t="s">
        <v>2</v>
      </c>
      <c r="E3" s="21" t="s">
        <v>3</v>
      </c>
      <c r="F3" s="22"/>
      <c r="G3" s="6"/>
      <c r="H3" s="23" t="s">
        <v>4</v>
      </c>
      <c r="I3" s="24"/>
      <c r="J3" s="24"/>
      <c r="K3" s="24"/>
      <c r="L3" s="25"/>
      <c r="M3" s="11"/>
      <c r="N3" s="26" t="s">
        <v>5</v>
      </c>
      <c r="O3" s="27"/>
      <c r="P3" s="27"/>
      <c r="Q3" s="27"/>
      <c r="R3" s="27"/>
      <c r="S3" s="28"/>
      <c r="T3" s="29"/>
    </row>
    <row r="4" ht="21.0" customHeight="1">
      <c r="A4" s="30"/>
      <c r="B4" s="31" t="s">
        <v>6</v>
      </c>
      <c r="C4" s="32">
        <f>Calculator!E18</f>
        <v>586.7094862</v>
      </c>
      <c r="D4" s="33">
        <f>GamePlan!C4</f>
        <v>83.81564088</v>
      </c>
      <c r="E4" s="33">
        <f>D4*4</f>
        <v>335.2625635</v>
      </c>
      <c r="F4" s="33">
        <f>G4*3</f>
        <v>69.8463674</v>
      </c>
      <c r="G4" s="34">
        <f>Calculator!E16</f>
        <v>23.28212247</v>
      </c>
      <c r="H4" s="35">
        <f>Calculator!E14</f>
        <v>9.312848987</v>
      </c>
      <c r="I4" s="36">
        <f>Calculator!E13</f>
        <v>5.587709392</v>
      </c>
      <c r="J4" s="37">
        <f>I4*1010</f>
        <v>5643.586486</v>
      </c>
      <c r="K4" s="37">
        <f>J4*H25</f>
        <v>3950.51054</v>
      </c>
      <c r="L4" s="38">
        <f>K4*0.55</f>
        <v>2172.780797</v>
      </c>
      <c r="M4" s="39">
        <v>5.0</v>
      </c>
      <c r="N4" s="40">
        <f>G4/2</f>
        <v>11.64106123</v>
      </c>
      <c r="O4" s="41">
        <f t="shared" ref="O4:P4" si="1">N4/2</f>
        <v>5.820530617</v>
      </c>
      <c r="P4" s="41">
        <f t="shared" si="1"/>
        <v>2.910265308</v>
      </c>
      <c r="Q4" s="41">
        <f>O4/4</f>
        <v>1.455132654</v>
      </c>
      <c r="R4" s="41">
        <f>Q4</f>
        <v>1.455132654</v>
      </c>
      <c r="S4" s="42">
        <f>K4*2</f>
        <v>7901.02108</v>
      </c>
      <c r="T4" s="43" t="s">
        <v>7</v>
      </c>
    </row>
    <row r="5" ht="30.0" customHeight="1">
      <c r="A5" s="30"/>
      <c r="B5" s="44" t="s">
        <v>8</v>
      </c>
      <c r="C5" s="45" t="s">
        <v>9</v>
      </c>
      <c r="D5" s="46" t="s">
        <v>10</v>
      </c>
      <c r="E5" s="46" t="s">
        <v>11</v>
      </c>
      <c r="F5" s="46" t="s">
        <v>12</v>
      </c>
      <c r="G5" s="47" t="s">
        <v>13</v>
      </c>
      <c r="H5" s="48" t="s">
        <v>14</v>
      </c>
      <c r="I5" s="46" t="s">
        <v>15</v>
      </c>
      <c r="J5" s="49" t="s">
        <v>16</v>
      </c>
      <c r="K5" s="49" t="s">
        <v>17</v>
      </c>
      <c r="L5" s="50" t="s">
        <v>18</v>
      </c>
      <c r="M5" s="51" t="s">
        <v>19</v>
      </c>
      <c r="N5" s="52" t="s">
        <v>12</v>
      </c>
      <c r="O5" s="53" t="s">
        <v>20</v>
      </c>
      <c r="P5" s="54" t="s">
        <v>21</v>
      </c>
      <c r="Q5" s="53" t="s">
        <v>22</v>
      </c>
      <c r="R5" s="53" t="s">
        <v>23</v>
      </c>
      <c r="S5" s="55" t="s">
        <v>24</v>
      </c>
      <c r="T5" s="56"/>
    </row>
    <row r="6">
      <c r="A6" s="57">
        <v>1.0</v>
      </c>
      <c r="B6" s="58" t="s">
        <v>25</v>
      </c>
      <c r="C6" s="59">
        <v>200.0</v>
      </c>
      <c r="D6" s="60">
        <v>20.0</v>
      </c>
      <c r="E6" s="60">
        <v>350.0</v>
      </c>
      <c r="F6" s="60">
        <v>15.0</v>
      </c>
      <c r="G6" s="61">
        <v>6.0</v>
      </c>
      <c r="H6" s="62">
        <v>1.0</v>
      </c>
      <c r="I6" s="60">
        <v>1.0</v>
      </c>
      <c r="J6" s="63">
        <v>1821.0</v>
      </c>
      <c r="K6" s="63">
        <v>1005.0</v>
      </c>
      <c r="L6" s="64">
        <v>550.0</v>
      </c>
      <c r="M6" s="58">
        <v>3.0</v>
      </c>
      <c r="N6" s="65">
        <v>10.0</v>
      </c>
      <c r="O6" s="66">
        <v>4.0</v>
      </c>
      <c r="P6" s="66">
        <v>1.0</v>
      </c>
      <c r="Q6" s="66">
        <v>0.0</v>
      </c>
      <c r="R6" s="66">
        <v>0.0</v>
      </c>
      <c r="S6" s="67">
        <v>0.0</v>
      </c>
      <c r="T6" s="68"/>
    </row>
    <row r="7">
      <c r="A7" s="69">
        <v>2.0</v>
      </c>
      <c r="B7" s="58" t="s">
        <v>26</v>
      </c>
      <c r="C7" s="59">
        <v>350.0</v>
      </c>
      <c r="D7" s="60">
        <v>35.0</v>
      </c>
      <c r="E7" s="60">
        <v>350.0</v>
      </c>
      <c r="F7" s="60">
        <v>22.0</v>
      </c>
      <c r="G7" s="70">
        <v>4.0</v>
      </c>
      <c r="H7" s="62">
        <v>2.0</v>
      </c>
      <c r="I7" s="60">
        <v>0.0</v>
      </c>
      <c r="J7" s="63">
        <v>0.0</v>
      </c>
      <c r="K7" s="63">
        <v>0.0</v>
      </c>
      <c r="L7" s="64">
        <v>0.0</v>
      </c>
      <c r="M7" s="58">
        <v>5.0</v>
      </c>
      <c r="N7" s="65">
        <v>12.0</v>
      </c>
      <c r="O7" s="66">
        <v>5.0</v>
      </c>
      <c r="P7" s="66">
        <v>1.0</v>
      </c>
      <c r="Q7" s="66">
        <v>1.0</v>
      </c>
      <c r="R7" s="66">
        <v>0.0</v>
      </c>
      <c r="S7" s="67">
        <v>2250.0</v>
      </c>
      <c r="T7" s="68"/>
    </row>
    <row r="8">
      <c r="A8" s="57">
        <v>3.0</v>
      </c>
      <c r="B8" s="58" t="s">
        <v>27</v>
      </c>
      <c r="C8" s="59">
        <v>300.0</v>
      </c>
      <c r="D8" s="60">
        <v>30.0</v>
      </c>
      <c r="E8" s="60">
        <v>350.0</v>
      </c>
      <c r="F8" s="60">
        <v>18.0</v>
      </c>
      <c r="G8" s="70">
        <v>8.0</v>
      </c>
      <c r="H8" s="62">
        <v>4.0</v>
      </c>
      <c r="I8" s="60">
        <v>2.0</v>
      </c>
      <c r="J8" s="63">
        <v>2360.0</v>
      </c>
      <c r="K8" s="63">
        <v>2360.0</v>
      </c>
      <c r="L8" s="64">
        <v>1425.0</v>
      </c>
      <c r="M8" s="58">
        <v>4.0</v>
      </c>
      <c r="N8" s="65">
        <v>15.0</v>
      </c>
      <c r="O8" s="66">
        <v>6.0</v>
      </c>
      <c r="P8" s="66">
        <v>0.0</v>
      </c>
      <c r="Q8" s="66">
        <v>1.0</v>
      </c>
      <c r="R8" s="66">
        <v>1.0</v>
      </c>
      <c r="S8" s="67">
        <v>3580.0</v>
      </c>
      <c r="T8" s="68"/>
    </row>
    <row r="9">
      <c r="A9" s="57">
        <v>4.0</v>
      </c>
      <c r="B9" s="58" t="s">
        <v>28</v>
      </c>
      <c r="C9" s="59">
        <v>400.0</v>
      </c>
      <c r="D9" s="60">
        <v>40.0</v>
      </c>
      <c r="E9" s="60">
        <v>350.0</v>
      </c>
      <c r="F9" s="60">
        <v>33.0</v>
      </c>
      <c r="G9" s="70">
        <v>13.0</v>
      </c>
      <c r="H9" s="62">
        <v>7.0</v>
      </c>
      <c r="I9" s="60">
        <v>2.0</v>
      </c>
      <c r="J9" s="63">
        <v>3285.0</v>
      </c>
      <c r="K9" s="63">
        <v>2687.0</v>
      </c>
      <c r="L9" s="64">
        <v>1268.0</v>
      </c>
      <c r="M9" s="58">
        <v>5.0</v>
      </c>
      <c r="N9" s="65">
        <v>20.0</v>
      </c>
      <c r="O9" s="66">
        <v>7.0</v>
      </c>
      <c r="P9" s="66">
        <v>1.0</v>
      </c>
      <c r="Q9" s="66">
        <v>1.0</v>
      </c>
      <c r="R9" s="66">
        <v>2.0</v>
      </c>
      <c r="S9" s="67">
        <v>6220.0</v>
      </c>
      <c r="T9" s="68"/>
    </row>
    <row r="10">
      <c r="A10" s="71">
        <v>5.0</v>
      </c>
      <c r="B10" s="58"/>
      <c r="C10" s="59"/>
      <c r="D10" s="60"/>
      <c r="E10" s="60"/>
      <c r="F10" s="60"/>
      <c r="G10" s="70"/>
      <c r="H10" s="62"/>
      <c r="I10" s="60"/>
      <c r="J10" s="63"/>
      <c r="K10" s="63"/>
      <c r="L10" s="64"/>
      <c r="M10" s="58"/>
      <c r="N10" s="65"/>
      <c r="O10" s="66"/>
      <c r="P10" s="66"/>
      <c r="Q10" s="66"/>
      <c r="R10" s="66"/>
      <c r="S10" s="67"/>
      <c r="T10" s="68"/>
    </row>
    <row r="11">
      <c r="A11" s="71">
        <v>6.0</v>
      </c>
      <c r="B11" s="58"/>
      <c r="C11" s="59"/>
      <c r="D11" s="60"/>
      <c r="E11" s="60"/>
      <c r="F11" s="60"/>
      <c r="G11" s="70"/>
      <c r="H11" s="62"/>
      <c r="I11" s="60"/>
      <c r="J11" s="63"/>
      <c r="K11" s="63"/>
      <c r="L11" s="64"/>
      <c r="M11" s="58"/>
      <c r="N11" s="65"/>
      <c r="O11" s="66"/>
      <c r="P11" s="66"/>
      <c r="Q11" s="66"/>
      <c r="R11" s="66"/>
      <c r="S11" s="67"/>
      <c r="T11" s="68"/>
    </row>
    <row r="12">
      <c r="A12" s="71">
        <v>7.0</v>
      </c>
      <c r="B12" s="58"/>
      <c r="C12" s="59"/>
      <c r="D12" s="60"/>
      <c r="E12" s="60"/>
      <c r="F12" s="60"/>
      <c r="G12" s="70"/>
      <c r="H12" s="62"/>
      <c r="I12" s="60"/>
      <c r="J12" s="63"/>
      <c r="K12" s="63"/>
      <c r="L12" s="64"/>
      <c r="M12" s="58"/>
      <c r="N12" s="65"/>
      <c r="O12" s="66"/>
      <c r="P12" s="66"/>
      <c r="Q12" s="66"/>
      <c r="R12" s="66"/>
      <c r="S12" s="67"/>
      <c r="T12" s="68"/>
    </row>
    <row r="13">
      <c r="A13" s="71">
        <v>8.0</v>
      </c>
      <c r="B13" s="72"/>
      <c r="C13" s="73"/>
      <c r="D13" s="74"/>
      <c r="E13" s="74"/>
      <c r="F13" s="74"/>
      <c r="G13" s="75"/>
      <c r="H13" s="76"/>
      <c r="I13" s="74"/>
      <c r="J13" s="77"/>
      <c r="K13" s="77"/>
      <c r="L13" s="78"/>
      <c r="M13" s="72"/>
      <c r="N13" s="79"/>
      <c r="O13" s="80"/>
      <c r="P13" s="80"/>
      <c r="Q13" s="80"/>
      <c r="R13" s="80"/>
      <c r="S13" s="81"/>
      <c r="T13" s="68"/>
    </row>
    <row r="14">
      <c r="A14" s="82">
        <v>9.0</v>
      </c>
      <c r="B14" s="72"/>
      <c r="C14" s="73"/>
      <c r="D14" s="74"/>
      <c r="E14" s="74"/>
      <c r="F14" s="74"/>
      <c r="G14" s="75"/>
      <c r="H14" s="76"/>
      <c r="I14" s="74"/>
      <c r="K14" s="77"/>
      <c r="L14" s="78"/>
      <c r="M14" s="72"/>
      <c r="N14" s="79"/>
      <c r="O14" s="80"/>
      <c r="P14" s="80"/>
      <c r="Q14" s="80"/>
      <c r="R14" s="80"/>
      <c r="S14" s="81"/>
      <c r="T14" s="68"/>
    </row>
    <row r="15">
      <c r="A15" s="82">
        <v>10.0</v>
      </c>
      <c r="B15" s="72"/>
      <c r="C15" s="73"/>
      <c r="D15" s="74"/>
      <c r="E15" s="74"/>
      <c r="F15" s="74"/>
      <c r="G15" s="75"/>
      <c r="H15" s="76"/>
      <c r="I15" s="74"/>
      <c r="J15" s="77"/>
      <c r="K15" s="77"/>
      <c r="L15" s="78"/>
      <c r="M15" s="72"/>
      <c r="N15" s="79"/>
      <c r="O15" s="80"/>
      <c r="P15" s="80"/>
      <c r="Q15" s="80"/>
      <c r="R15" s="80"/>
      <c r="S15" s="81"/>
      <c r="T15" s="68"/>
    </row>
    <row r="16">
      <c r="A16" s="82">
        <v>11.0</v>
      </c>
      <c r="B16" s="72"/>
      <c r="C16" s="73"/>
      <c r="D16" s="74"/>
      <c r="E16" s="74"/>
      <c r="F16" s="74"/>
      <c r="G16" s="75"/>
      <c r="H16" s="76"/>
      <c r="I16" s="74"/>
      <c r="J16" s="77"/>
      <c r="K16" s="77"/>
      <c r="L16" s="78"/>
      <c r="M16" s="72"/>
      <c r="N16" s="79"/>
      <c r="O16" s="80"/>
      <c r="P16" s="80"/>
      <c r="Q16" s="80"/>
      <c r="R16" s="80"/>
      <c r="S16" s="81"/>
      <c r="T16" s="68"/>
    </row>
    <row r="17">
      <c r="A17" s="82">
        <v>12.0</v>
      </c>
      <c r="B17" s="72"/>
      <c r="C17" s="73"/>
      <c r="D17" s="74"/>
      <c r="E17" s="74"/>
      <c r="F17" s="74"/>
      <c r="G17" s="75"/>
      <c r="H17" s="76"/>
      <c r="I17" s="74"/>
      <c r="J17" s="77"/>
      <c r="K17" s="77"/>
      <c r="L17" s="78"/>
      <c r="M17" s="72"/>
      <c r="N17" s="79"/>
      <c r="O17" s="80"/>
      <c r="P17" s="80"/>
      <c r="Q17" s="80"/>
      <c r="R17" s="80"/>
      <c r="S17" s="81"/>
      <c r="T17" s="68"/>
    </row>
    <row r="18">
      <c r="A18" s="82">
        <v>13.0</v>
      </c>
      <c r="B18" s="83"/>
      <c r="C18" s="84"/>
      <c r="D18" s="85"/>
      <c r="E18" s="85"/>
      <c r="F18" s="85"/>
      <c r="G18" s="75"/>
      <c r="H18" s="86"/>
      <c r="I18" s="85"/>
      <c r="J18" s="87"/>
      <c r="K18" s="87"/>
      <c r="L18" s="88"/>
      <c r="M18" s="72"/>
      <c r="N18" s="89"/>
      <c r="O18" s="90"/>
      <c r="P18" s="90"/>
      <c r="Q18" s="90"/>
      <c r="R18" s="90"/>
      <c r="S18" s="91"/>
      <c r="T18" s="68"/>
    </row>
    <row r="19" ht="24.75" customHeight="1">
      <c r="A19" s="92"/>
      <c r="B19" s="93" t="s">
        <v>29</v>
      </c>
      <c r="C19" s="94">
        <f t="shared" ref="C19:D19" si="2">SUM(C6:C18)</f>
        <v>1250</v>
      </c>
      <c r="D19" s="95">
        <f t="shared" si="2"/>
        <v>125</v>
      </c>
      <c r="E19" s="95"/>
      <c r="F19" s="95">
        <f t="shared" ref="F19:L19" si="3">SUM(F6:F18)</f>
        <v>88</v>
      </c>
      <c r="G19" s="96">
        <f t="shared" si="3"/>
        <v>31</v>
      </c>
      <c r="H19" s="97">
        <f t="shared" si="3"/>
        <v>14</v>
      </c>
      <c r="I19" s="98">
        <f t="shared" si="3"/>
        <v>5</v>
      </c>
      <c r="J19" s="99">
        <f t="shared" si="3"/>
        <v>7466</v>
      </c>
      <c r="K19" s="100">
        <f t="shared" si="3"/>
        <v>6052</v>
      </c>
      <c r="L19" s="101">
        <f t="shared" si="3"/>
        <v>3243</v>
      </c>
      <c r="M19" s="102"/>
      <c r="N19" s="103">
        <f t="shared" ref="N19:S19" si="4">SUM(N6:N18)</f>
        <v>57</v>
      </c>
      <c r="O19" s="104">
        <f t="shared" si="4"/>
        <v>22</v>
      </c>
      <c r="P19" s="104">
        <f t="shared" si="4"/>
        <v>3</v>
      </c>
      <c r="Q19" s="104">
        <f t="shared" si="4"/>
        <v>3</v>
      </c>
      <c r="R19" s="104">
        <f t="shared" si="4"/>
        <v>3</v>
      </c>
      <c r="S19" s="105">
        <f t="shared" si="4"/>
        <v>12050</v>
      </c>
      <c r="T19" s="68"/>
    </row>
    <row r="20">
      <c r="A20" s="106"/>
      <c r="B20" s="102"/>
      <c r="C20" s="107"/>
      <c r="D20" s="108"/>
      <c r="E20" s="108"/>
      <c r="F20" s="108"/>
      <c r="G20" s="108"/>
      <c r="H20" s="109"/>
      <c r="I20" s="108"/>
      <c r="J20" s="110"/>
      <c r="K20" s="110"/>
      <c r="L20" s="110"/>
      <c r="M20" s="102"/>
      <c r="N20" s="111"/>
      <c r="O20" s="111"/>
      <c r="P20" s="111"/>
      <c r="Q20" s="111"/>
      <c r="R20" s="111"/>
      <c r="S20" s="112"/>
      <c r="T20" s="68"/>
    </row>
    <row r="21">
      <c r="A21" s="106"/>
      <c r="B21" s="113"/>
      <c r="C21" s="114"/>
      <c r="D21" s="115"/>
      <c r="E21" s="115"/>
      <c r="F21" s="116"/>
      <c r="G21" s="117" t="s">
        <v>30</v>
      </c>
      <c r="H21" s="118" t="s">
        <v>31</v>
      </c>
      <c r="I21" s="115"/>
      <c r="J21" s="119" t="s">
        <v>32</v>
      </c>
      <c r="K21" s="120"/>
      <c r="L21" s="120"/>
      <c r="M21" s="113"/>
      <c r="N21" s="121"/>
      <c r="O21" s="121"/>
      <c r="P21" s="121"/>
      <c r="Q21" s="121"/>
      <c r="R21" s="121"/>
      <c r="S21" s="122"/>
      <c r="T21" s="123"/>
    </row>
    <row r="22">
      <c r="A22" s="106"/>
      <c r="B22" s="113"/>
      <c r="C22" s="114"/>
      <c r="D22" s="115"/>
      <c r="E22" s="115"/>
      <c r="F22" s="116" t="s">
        <v>33</v>
      </c>
      <c r="G22" s="124">
        <f>G19/F19</f>
        <v>0.3522727273</v>
      </c>
      <c r="H22" s="125">
        <v>0.3</v>
      </c>
      <c r="I22" s="115"/>
      <c r="J22" s="126" t="s">
        <v>34</v>
      </c>
      <c r="K22" s="120"/>
      <c r="L22" s="120"/>
      <c r="M22" s="113"/>
      <c r="N22" s="121"/>
      <c r="O22" s="121"/>
      <c r="P22" s="121"/>
      <c r="Q22" s="121"/>
      <c r="R22" s="121"/>
      <c r="S22" s="122"/>
      <c r="T22" s="123"/>
    </row>
    <row r="23">
      <c r="A23" s="106"/>
      <c r="B23" s="113"/>
      <c r="C23" s="115"/>
      <c r="D23" s="115"/>
      <c r="E23" s="115"/>
      <c r="F23" s="116" t="s">
        <v>35</v>
      </c>
      <c r="G23" s="124">
        <f>H19/G19</f>
        <v>0.4516129032</v>
      </c>
      <c r="H23" s="127">
        <v>0.65</v>
      </c>
      <c r="I23" s="115"/>
      <c r="J23" s="126" t="s">
        <v>36</v>
      </c>
      <c r="K23" s="120"/>
      <c r="L23" s="120"/>
      <c r="M23" s="113"/>
      <c r="N23" s="121"/>
      <c r="O23" s="121"/>
      <c r="P23" s="121"/>
      <c r="Q23" s="121"/>
      <c r="R23" s="121"/>
      <c r="S23" s="122"/>
      <c r="T23" s="123"/>
    </row>
    <row r="24">
      <c r="A24" s="106"/>
      <c r="B24" s="113"/>
      <c r="C24" s="115"/>
      <c r="D24" s="115"/>
      <c r="E24" s="115"/>
      <c r="F24" s="116" t="s">
        <v>15</v>
      </c>
      <c r="G24" s="124">
        <f>I19/H19</f>
        <v>0.3571428571</v>
      </c>
      <c r="H24" s="125">
        <v>0.4</v>
      </c>
      <c r="I24" s="115"/>
      <c r="J24" s="126" t="s">
        <v>37</v>
      </c>
      <c r="K24" s="120"/>
      <c r="L24" s="120"/>
      <c r="M24" s="113"/>
      <c r="N24" s="121"/>
      <c r="O24" s="121"/>
      <c r="P24" s="121"/>
      <c r="Q24" s="121"/>
      <c r="R24" s="121"/>
      <c r="S24" s="122"/>
      <c r="T24" s="123"/>
    </row>
    <row r="25">
      <c r="A25" s="106"/>
      <c r="B25" s="113"/>
      <c r="C25" s="115"/>
      <c r="D25" s="115"/>
      <c r="E25" s="115"/>
      <c r="F25" s="116" t="s">
        <v>38</v>
      </c>
      <c r="G25" s="124">
        <f>K19/J19</f>
        <v>0.81060809</v>
      </c>
      <c r="H25" s="128">
        <v>0.7</v>
      </c>
      <c r="I25" s="115"/>
      <c r="J25" s="126" t="s">
        <v>39</v>
      </c>
      <c r="K25" s="120"/>
      <c r="L25" s="120"/>
      <c r="M25" s="113"/>
      <c r="N25" s="121"/>
      <c r="O25" s="121"/>
      <c r="P25" s="121"/>
      <c r="Q25" s="121"/>
      <c r="R25" s="121"/>
      <c r="S25" s="122"/>
      <c r="T25" s="123"/>
    </row>
    <row r="26">
      <c r="A26" s="106"/>
      <c r="B26" s="102"/>
      <c r="C26" s="107"/>
      <c r="D26" s="108"/>
      <c r="E26" s="108"/>
      <c r="F26" s="108"/>
      <c r="G26" s="129"/>
      <c r="H26" s="109"/>
      <c r="I26" s="108"/>
      <c r="J26" s="110"/>
      <c r="K26" s="110"/>
      <c r="L26" s="110"/>
      <c r="M26" s="102"/>
      <c r="N26" s="111"/>
      <c r="O26" s="111"/>
      <c r="P26" s="111"/>
      <c r="Q26" s="111"/>
      <c r="R26" s="111"/>
      <c r="S26" s="112"/>
      <c r="T26" s="68"/>
    </row>
    <row r="27">
      <c r="A27" s="106"/>
      <c r="B27" s="102"/>
      <c r="C27" s="107"/>
      <c r="D27" s="108"/>
      <c r="E27" s="108"/>
      <c r="F27" s="108"/>
      <c r="G27" s="130">
        <v>10.0</v>
      </c>
      <c r="H27" s="131" t="s">
        <v>40</v>
      </c>
      <c r="I27" s="108"/>
      <c r="J27" s="110"/>
      <c r="K27" s="110"/>
      <c r="L27" s="110"/>
      <c r="M27" s="102"/>
      <c r="N27" s="111"/>
      <c r="O27" s="111"/>
      <c r="P27" s="111"/>
      <c r="Q27" s="111"/>
      <c r="R27" s="111"/>
      <c r="S27" s="112"/>
      <c r="T27" s="68"/>
    </row>
    <row r="28">
      <c r="A28" s="106"/>
      <c r="B28" s="102"/>
      <c r="C28" s="107"/>
      <c r="D28" s="108"/>
      <c r="E28" s="108"/>
      <c r="F28" s="108"/>
      <c r="G28" s="132">
        <f t="shared" ref="G28:G30" si="5">G27*H23</f>
        <v>6.5</v>
      </c>
      <c r="H28" s="131" t="s">
        <v>41</v>
      </c>
      <c r="I28" s="108"/>
      <c r="J28" s="110"/>
      <c r="K28" s="110"/>
      <c r="L28" s="110"/>
      <c r="M28" s="102"/>
      <c r="N28" s="111"/>
      <c r="O28" s="111"/>
      <c r="P28" s="111"/>
      <c r="Q28" s="111"/>
      <c r="R28" s="111"/>
      <c r="S28" s="112"/>
      <c r="T28" s="68"/>
    </row>
    <row r="29">
      <c r="A29" s="106"/>
      <c r="B29" s="102"/>
      <c r="C29" s="107"/>
      <c r="D29" s="108"/>
      <c r="E29" s="108"/>
      <c r="F29" s="108"/>
      <c r="G29" s="132">
        <f t="shared" si="5"/>
        <v>2.6</v>
      </c>
      <c r="H29" s="131" t="s">
        <v>15</v>
      </c>
      <c r="I29" s="108"/>
      <c r="J29" s="110"/>
      <c r="K29" s="110"/>
      <c r="L29" s="110"/>
      <c r="M29" s="102"/>
      <c r="N29" s="111"/>
      <c r="O29" s="111"/>
      <c r="P29" s="111"/>
      <c r="Q29" s="111"/>
      <c r="R29" s="111"/>
      <c r="S29" s="112"/>
      <c r="T29" s="68"/>
    </row>
    <row r="30">
      <c r="A30" s="106"/>
      <c r="B30" s="102"/>
      <c r="C30" s="107"/>
      <c r="D30" s="108"/>
      <c r="E30" s="108"/>
      <c r="F30" s="108"/>
      <c r="G30" s="133">
        <f t="shared" si="5"/>
        <v>1.82</v>
      </c>
      <c r="H30" s="131" t="s">
        <v>42</v>
      </c>
      <c r="I30" s="108"/>
      <c r="J30" s="110"/>
      <c r="K30" s="110"/>
      <c r="L30" s="110"/>
      <c r="M30" s="102"/>
      <c r="N30" s="111"/>
      <c r="O30" s="111"/>
      <c r="P30" s="111"/>
      <c r="Q30" s="111"/>
      <c r="R30" s="111"/>
      <c r="S30" s="112"/>
      <c r="T30" s="68"/>
    </row>
    <row r="31">
      <c r="A31" s="106"/>
      <c r="B31" s="102"/>
      <c r="C31" s="107"/>
      <c r="D31" s="108"/>
      <c r="E31" s="108"/>
      <c r="F31" s="108"/>
      <c r="G31" s="108"/>
      <c r="H31" s="108"/>
      <c r="I31" s="108"/>
      <c r="J31" s="110"/>
      <c r="K31" s="110"/>
      <c r="L31" s="110"/>
      <c r="M31" s="102"/>
      <c r="N31" s="111"/>
      <c r="O31" s="111"/>
      <c r="P31" s="111"/>
      <c r="Q31" s="111"/>
      <c r="R31" s="111"/>
      <c r="S31" s="112"/>
      <c r="T31" s="68"/>
    </row>
    <row r="32">
      <c r="A32" s="106"/>
      <c r="B32" s="102"/>
      <c r="C32" s="107"/>
      <c r="D32" s="108"/>
      <c r="E32" s="108"/>
      <c r="F32" s="108"/>
      <c r="G32" s="108"/>
      <c r="H32" s="108"/>
      <c r="I32" s="108"/>
      <c r="J32" s="110"/>
      <c r="K32" s="110"/>
      <c r="L32" s="110"/>
      <c r="M32" s="102"/>
      <c r="N32" s="111"/>
      <c r="O32" s="111"/>
      <c r="P32" s="111"/>
      <c r="Q32" s="111"/>
      <c r="R32" s="111"/>
      <c r="S32" s="112"/>
      <c r="T32" s="68"/>
    </row>
    <row r="33">
      <c r="A33" s="106"/>
      <c r="B33" s="102"/>
      <c r="C33" s="107"/>
      <c r="D33" s="108"/>
      <c r="E33" s="108"/>
      <c r="F33" s="108"/>
      <c r="G33" s="108"/>
      <c r="H33" s="108"/>
      <c r="I33" s="108"/>
      <c r="J33" s="110"/>
      <c r="K33" s="110"/>
      <c r="L33" s="110"/>
      <c r="M33" s="102"/>
      <c r="N33" s="111"/>
      <c r="O33" s="111"/>
      <c r="P33" s="111"/>
      <c r="Q33" s="111"/>
      <c r="R33" s="111"/>
      <c r="S33" s="112"/>
      <c r="T33" s="68"/>
    </row>
  </sheetData>
  <mergeCells count="2">
    <mergeCell ref="H3:L3"/>
    <mergeCell ref="N3:S3"/>
  </mergeCells>
  <hyperlinks>
    <hyperlink r:id="rId1" ref="T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.0"/>
    <col customWidth="1" min="2" max="2" width="44.0"/>
    <col customWidth="1" min="3" max="3" width="13.0"/>
    <col customWidth="1" min="4" max="4" width="1.75"/>
    <col customWidth="1" min="5" max="5" width="7.5"/>
    <col customWidth="1" min="6" max="6" width="13.5"/>
    <col customWidth="1" min="7" max="7" width="16.75"/>
    <col customWidth="1" min="8" max="9" width="6.13"/>
  </cols>
  <sheetData>
    <row r="1">
      <c r="A1" s="134"/>
      <c r="B1" s="135"/>
      <c r="C1" s="134"/>
      <c r="D1" s="134"/>
      <c r="E1" s="134"/>
      <c r="F1" s="136"/>
      <c r="G1" s="136"/>
      <c r="H1" s="137"/>
      <c r="I1" s="137"/>
    </row>
    <row r="2" ht="65.25" customHeight="1">
      <c r="A2" s="134"/>
      <c r="B2" s="138"/>
      <c r="C2" s="139" t="s">
        <v>43</v>
      </c>
      <c r="D2" s="140"/>
      <c r="E2" s="140"/>
      <c r="F2" s="141"/>
      <c r="G2" s="141"/>
      <c r="H2" s="141"/>
      <c r="I2" s="141"/>
    </row>
    <row r="3" ht="24.75" customHeight="1">
      <c r="A3" s="142"/>
      <c r="B3" s="143" t="s">
        <v>44</v>
      </c>
      <c r="C3" s="144">
        <f>Calculator!E18</f>
        <v>586.7094862</v>
      </c>
      <c r="D3" s="145"/>
      <c r="E3" s="146" t="s">
        <v>45</v>
      </c>
      <c r="F3" s="147" t="s">
        <v>46</v>
      </c>
      <c r="G3" s="148" t="s">
        <v>47</v>
      </c>
      <c r="H3" s="142"/>
      <c r="I3" s="142"/>
    </row>
    <row r="4" ht="24.75" customHeight="1">
      <c r="A4" s="134"/>
      <c r="B4" s="149" t="s">
        <v>48</v>
      </c>
      <c r="C4" s="150">
        <f>C3/7</f>
        <v>83.81564088</v>
      </c>
      <c r="D4" s="151"/>
      <c r="E4" s="152">
        <v>2.0</v>
      </c>
      <c r="F4" s="153" t="s">
        <v>49</v>
      </c>
      <c r="G4" s="154"/>
      <c r="H4" s="137"/>
      <c r="I4" s="137"/>
    </row>
    <row r="5" ht="24.75" customHeight="1">
      <c r="A5" s="134"/>
      <c r="B5" s="149" t="s">
        <v>50</v>
      </c>
      <c r="C5" s="150">
        <f>C4/15</f>
        <v>5.587709392</v>
      </c>
      <c r="D5" s="151"/>
      <c r="E5" s="152">
        <v>2.0</v>
      </c>
      <c r="F5" s="153" t="s">
        <v>51</v>
      </c>
      <c r="G5" s="154"/>
      <c r="H5" s="137"/>
      <c r="I5" s="137"/>
    </row>
    <row r="6" ht="24.75" customHeight="1">
      <c r="A6" s="134"/>
      <c r="B6" s="149" t="s">
        <v>52</v>
      </c>
      <c r="C6" s="155">
        <f>C5*0.7*4*Calculator!F6</f>
        <v>17210.14493</v>
      </c>
      <c r="D6" s="151"/>
      <c r="E6" s="152">
        <v>1.0</v>
      </c>
      <c r="F6" s="153" t="s">
        <v>53</v>
      </c>
      <c r="G6" s="154"/>
      <c r="H6" s="137"/>
      <c r="I6" s="137"/>
    </row>
    <row r="7" ht="24.75" customHeight="1">
      <c r="A7" s="134"/>
      <c r="B7" s="149" t="s">
        <v>54</v>
      </c>
      <c r="C7" s="156">
        <f>C6/2</f>
        <v>8605.072464</v>
      </c>
      <c r="D7" s="151"/>
      <c r="E7" s="152">
        <v>2.0</v>
      </c>
      <c r="F7" s="153" t="s">
        <v>55</v>
      </c>
      <c r="G7" s="154"/>
      <c r="H7" s="137"/>
      <c r="I7" s="137"/>
    </row>
    <row r="8" ht="24.75" customHeight="1">
      <c r="A8" s="134"/>
      <c r="B8" s="149" t="s">
        <v>56</v>
      </c>
      <c r="C8" s="157">
        <f>C7*12</f>
        <v>103260.8696</v>
      </c>
      <c r="D8" s="151"/>
      <c r="E8" s="152">
        <v>2.0</v>
      </c>
      <c r="F8" s="153" t="s">
        <v>57</v>
      </c>
      <c r="G8" s="154"/>
      <c r="H8" s="137"/>
      <c r="I8" s="137"/>
    </row>
    <row r="9" ht="24.75" customHeight="1">
      <c r="A9" s="134"/>
      <c r="B9" s="158" t="s">
        <v>58</v>
      </c>
      <c r="C9" s="157">
        <f>C8*0.33</f>
        <v>34076.08696</v>
      </c>
      <c r="D9" s="159"/>
      <c r="E9" s="152">
        <v>4.0</v>
      </c>
      <c r="F9" s="153" t="s">
        <v>59</v>
      </c>
      <c r="G9" s="154"/>
      <c r="H9" s="137"/>
      <c r="I9" s="137"/>
    </row>
    <row r="10" ht="24.75" customHeight="1">
      <c r="A10" s="134"/>
      <c r="B10" s="158" t="s">
        <v>60</v>
      </c>
      <c r="C10" s="157">
        <f>C3*4*12</f>
        <v>28162.05534</v>
      </c>
      <c r="D10" s="151"/>
      <c r="E10" s="152">
        <v>0.0</v>
      </c>
      <c r="F10" s="153" t="s">
        <v>61</v>
      </c>
      <c r="G10" s="154"/>
      <c r="H10" s="137"/>
      <c r="I10" s="137"/>
    </row>
    <row r="11" ht="24.75" customHeight="1">
      <c r="A11" s="134"/>
      <c r="B11" s="160" t="s">
        <v>62</v>
      </c>
      <c r="C11" s="161">
        <f>C8+C9-C10</f>
        <v>109174.9012</v>
      </c>
      <c r="D11" s="151"/>
      <c r="E11" s="162"/>
      <c r="F11" s="134"/>
      <c r="G11" s="163"/>
      <c r="H11" s="137"/>
      <c r="I11" s="137"/>
    </row>
    <row r="12" ht="29.25" customHeight="1">
      <c r="A12" s="164"/>
      <c r="B12" s="165" t="s">
        <v>63</v>
      </c>
      <c r="C12" s="166">
        <f>C4/5</f>
        <v>16.76312818</v>
      </c>
      <c r="D12" s="167"/>
      <c r="E12" s="168">
        <f>SUM(E4:E11)</f>
        <v>13</v>
      </c>
      <c r="F12" s="169" t="s">
        <v>64</v>
      </c>
      <c r="G12" s="170"/>
      <c r="H12" s="164"/>
      <c r="I12" s="164"/>
    </row>
    <row r="13" ht="24.75" customHeight="1">
      <c r="A13" s="134"/>
      <c r="B13" s="171"/>
      <c r="C13" s="172"/>
      <c r="D13" s="173"/>
      <c r="E13" s="134"/>
      <c r="F13" s="136"/>
      <c r="G13" s="174"/>
      <c r="H13" s="137"/>
      <c r="I13" s="137"/>
    </row>
    <row r="14" ht="24.75" customHeight="1">
      <c r="A14" s="134"/>
      <c r="B14" s="175" t="s">
        <v>65</v>
      </c>
      <c r="C14" s="176" t="s">
        <v>66</v>
      </c>
      <c r="D14" s="173"/>
      <c r="E14" s="134"/>
      <c r="F14" s="136"/>
      <c r="G14" s="136"/>
      <c r="H14" s="137"/>
      <c r="I14" s="137"/>
    </row>
    <row r="15" ht="16.5" customHeight="1">
      <c r="A15" s="134"/>
      <c r="B15" s="171" t="s">
        <v>67</v>
      </c>
      <c r="C15" s="177">
        <f>C12/5</f>
        <v>3.352625635</v>
      </c>
      <c r="D15" s="173"/>
      <c r="E15" s="134"/>
      <c r="F15" s="136"/>
      <c r="G15" s="136"/>
      <c r="H15" s="137"/>
      <c r="I15" s="137"/>
    </row>
    <row r="16" ht="16.5" customHeight="1">
      <c r="A16" s="134"/>
      <c r="B16" s="171" t="s">
        <v>68</v>
      </c>
      <c r="C16" s="177">
        <f>'2026'!G4/5</f>
        <v>4.656424493</v>
      </c>
      <c r="D16" s="178"/>
      <c r="E16" s="134"/>
      <c r="F16" s="136"/>
      <c r="G16" s="136"/>
      <c r="H16" s="137"/>
      <c r="I16" s="137"/>
    </row>
    <row r="17" ht="16.5" customHeight="1">
      <c r="A17" s="134"/>
      <c r="B17" s="171" t="s">
        <v>69</v>
      </c>
      <c r="C17" s="177">
        <f>C5/5</f>
        <v>1.117541878</v>
      </c>
      <c r="D17" s="134"/>
      <c r="E17" s="134"/>
      <c r="F17" s="136"/>
      <c r="G17" s="136"/>
      <c r="H17" s="137"/>
      <c r="I17" s="137"/>
    </row>
    <row r="18" ht="16.5" customHeight="1">
      <c r="A18" s="134"/>
      <c r="B18" s="171" t="s">
        <v>70</v>
      </c>
      <c r="C18" s="179">
        <f>Calculator!E12/5</f>
        <v>1130.952381</v>
      </c>
      <c r="D18" s="134"/>
      <c r="E18" s="134"/>
      <c r="F18" s="136"/>
      <c r="G18" s="136"/>
      <c r="H18" s="137"/>
      <c r="I18" s="137"/>
    </row>
    <row r="19">
      <c r="A19" s="134"/>
      <c r="B19" s="134"/>
      <c r="C19" s="180"/>
      <c r="D19" s="134"/>
      <c r="E19" s="134"/>
      <c r="F19" s="136"/>
      <c r="G19" s="136"/>
      <c r="H19" s="137"/>
      <c r="I19" s="137"/>
    </row>
    <row r="20">
      <c r="A20" s="134"/>
      <c r="B20" s="134"/>
      <c r="C20" s="134"/>
      <c r="D20" s="134"/>
      <c r="E20" s="134"/>
      <c r="F20" s="136"/>
      <c r="G20" s="136"/>
      <c r="H20" s="137"/>
      <c r="I20" s="137"/>
    </row>
    <row r="21">
      <c r="A21" s="134"/>
      <c r="B21" s="134"/>
      <c r="C21" s="134"/>
      <c r="D21" s="134"/>
      <c r="E21" s="134"/>
      <c r="F21" s="136"/>
      <c r="G21" s="136"/>
      <c r="H21" s="137"/>
      <c r="I21" s="137"/>
    </row>
    <row r="22">
      <c r="A22" s="134"/>
      <c r="B22" s="134"/>
      <c r="C22" s="134"/>
      <c r="D22" s="134"/>
      <c r="E22" s="134"/>
      <c r="F22" s="136"/>
      <c r="G22" s="136"/>
      <c r="H22" s="137"/>
      <c r="I22" s="137"/>
    </row>
    <row r="23">
      <c r="A23" s="134"/>
      <c r="B23" s="134"/>
      <c r="C23" s="134"/>
      <c r="D23" s="134"/>
      <c r="E23" s="134"/>
      <c r="F23" s="136"/>
      <c r="G23" s="136"/>
      <c r="H23" s="137"/>
      <c r="I23" s="137"/>
    </row>
    <row r="24">
      <c r="A24" s="134"/>
      <c r="B24" s="134"/>
      <c r="C24" s="134"/>
      <c r="D24" s="134"/>
      <c r="E24" s="134"/>
      <c r="F24" s="136"/>
      <c r="G24" s="136"/>
      <c r="H24" s="137"/>
      <c r="I24" s="137"/>
    </row>
    <row r="25">
      <c r="A25" s="134"/>
      <c r="B25" s="134"/>
      <c r="C25" s="134"/>
      <c r="D25" s="134"/>
      <c r="E25" s="134"/>
      <c r="F25" s="136"/>
      <c r="G25" s="136"/>
      <c r="H25" s="137"/>
      <c r="I25" s="137"/>
    </row>
    <row r="26">
      <c r="A26" s="134"/>
      <c r="B26" s="134"/>
      <c r="C26" s="134"/>
      <c r="D26" s="134"/>
      <c r="E26" s="134"/>
      <c r="F26" s="136"/>
      <c r="G26" s="136"/>
      <c r="H26" s="137"/>
      <c r="I26" s="137"/>
    </row>
    <row r="27">
      <c r="A27" s="134"/>
      <c r="B27" s="134"/>
      <c r="C27" s="134"/>
      <c r="D27" s="134"/>
      <c r="E27" s="134"/>
      <c r="F27" s="136"/>
      <c r="G27" s="136"/>
      <c r="H27" s="137"/>
      <c r="I27" s="137"/>
    </row>
    <row r="28">
      <c r="A28" s="134"/>
      <c r="B28" s="134"/>
      <c r="C28" s="134"/>
      <c r="D28" s="134"/>
      <c r="E28" s="134"/>
      <c r="F28" s="136"/>
      <c r="G28" s="136"/>
      <c r="H28" s="137"/>
      <c r="I28" s="137"/>
    </row>
    <row r="29">
      <c r="A29" s="134"/>
      <c r="B29" s="134"/>
      <c r="C29" s="134"/>
      <c r="D29" s="134"/>
      <c r="E29" s="134"/>
      <c r="F29" s="136"/>
      <c r="G29" s="136"/>
      <c r="H29" s="137"/>
      <c r="I29" s="137"/>
    </row>
    <row r="30">
      <c r="A30" s="134"/>
      <c r="B30" s="134"/>
      <c r="C30" s="134"/>
      <c r="D30" s="134"/>
      <c r="E30" s="134"/>
      <c r="F30" s="136"/>
      <c r="G30" s="136"/>
      <c r="H30" s="137"/>
      <c r="I30" s="137"/>
    </row>
    <row r="31">
      <c r="A31" s="134"/>
      <c r="B31" s="134"/>
      <c r="C31" s="134"/>
      <c r="D31" s="134"/>
      <c r="E31" s="134"/>
      <c r="F31" s="136"/>
      <c r="G31" s="136"/>
      <c r="H31" s="137"/>
      <c r="I31" s="137"/>
    </row>
    <row r="32">
      <c r="A32" s="134"/>
      <c r="B32" s="134"/>
      <c r="C32" s="134"/>
      <c r="D32" s="134"/>
      <c r="E32" s="134"/>
      <c r="F32" s="136"/>
      <c r="G32" s="136"/>
      <c r="H32" s="137"/>
      <c r="I32" s="137"/>
    </row>
    <row r="33">
      <c r="A33" s="134"/>
      <c r="B33" s="134"/>
      <c r="C33" s="134"/>
      <c r="D33" s="134"/>
      <c r="E33" s="134"/>
      <c r="F33" s="136"/>
      <c r="G33" s="136"/>
      <c r="H33" s="137"/>
      <c r="I33" s="13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.0"/>
    <col customWidth="1" min="2" max="3" width="29.38"/>
    <col customWidth="1" min="4" max="4" width="6.88"/>
    <col customWidth="1" min="5" max="5" width="16.38"/>
    <col customWidth="1" min="6" max="6" width="9.38"/>
    <col customWidth="1" min="7" max="7" width="14.38"/>
    <col customWidth="1" min="8" max="8" width="3.88"/>
  </cols>
  <sheetData>
    <row r="1" ht="9.0" customHeight="1">
      <c r="A1" s="134"/>
      <c r="B1" s="134"/>
      <c r="C1" s="134"/>
      <c r="D1" s="134"/>
      <c r="E1" s="134"/>
      <c r="F1" s="136"/>
      <c r="G1" s="137"/>
      <c r="H1" s="181"/>
    </row>
    <row r="2" ht="65.25" customHeight="1">
      <c r="A2" s="134"/>
      <c r="B2" s="138"/>
      <c r="C2" s="139" t="s">
        <v>71</v>
      </c>
      <c r="D2" s="140"/>
      <c r="E2" s="140"/>
      <c r="F2" s="182" t="s">
        <v>72</v>
      </c>
      <c r="G2" s="183" t="s">
        <v>73</v>
      </c>
      <c r="H2" s="182"/>
    </row>
    <row r="3" ht="33.75" customHeight="1">
      <c r="A3" s="184"/>
      <c r="B3" s="185"/>
      <c r="C3" s="186" t="s">
        <v>74</v>
      </c>
      <c r="D3" s="187"/>
      <c r="E3" s="188">
        <v>100000.0</v>
      </c>
      <c r="F3" s="189"/>
      <c r="G3" s="190"/>
      <c r="H3" s="191"/>
    </row>
    <row r="4" ht="19.5" customHeight="1">
      <c r="A4" s="134"/>
      <c r="B4" s="192" t="s">
        <v>75</v>
      </c>
      <c r="C4" s="193" t="s">
        <v>76</v>
      </c>
      <c r="D4" s="194"/>
      <c r="E4" s="195">
        <f t="shared" ref="E4:E6" si="1">E3/F4</f>
        <v>142857.1429</v>
      </c>
      <c r="F4" s="196">
        <v>0.7</v>
      </c>
      <c r="G4" s="197" t="s">
        <v>77</v>
      </c>
      <c r="H4" s="198"/>
    </row>
    <row r="5" ht="19.5" customHeight="1">
      <c r="A5" s="134"/>
      <c r="B5" s="199"/>
      <c r="C5" s="193" t="s">
        <v>78</v>
      </c>
      <c r="D5" s="194"/>
      <c r="E5" s="195">
        <f t="shared" si="1"/>
        <v>204081.6327</v>
      </c>
      <c r="F5" s="196">
        <v>0.7</v>
      </c>
      <c r="G5" s="197" t="s">
        <v>79</v>
      </c>
      <c r="H5" s="198">
        <v>4.0</v>
      </c>
    </row>
    <row r="6" ht="19.5" customHeight="1">
      <c r="A6" s="134"/>
      <c r="B6" s="200"/>
      <c r="C6" s="201" t="s">
        <v>80</v>
      </c>
      <c r="D6" s="202"/>
      <c r="E6" s="203">
        <f t="shared" si="1"/>
        <v>185.528757</v>
      </c>
      <c r="F6" s="204">
        <v>1100.0</v>
      </c>
      <c r="G6" s="197" t="s">
        <v>81</v>
      </c>
      <c r="H6" s="198"/>
    </row>
    <row r="7" ht="11.25" customHeight="1">
      <c r="A7" s="134"/>
      <c r="B7" s="151"/>
      <c r="C7" s="205"/>
      <c r="D7" s="206"/>
      <c r="E7" s="205"/>
      <c r="F7" s="207"/>
      <c r="G7" s="208"/>
      <c r="H7" s="209"/>
    </row>
    <row r="8" ht="21.75" customHeight="1">
      <c r="A8" s="134"/>
      <c r="B8" s="210" t="s">
        <v>82</v>
      </c>
      <c r="C8" s="211" t="s">
        <v>83</v>
      </c>
      <c r="D8" s="212"/>
      <c r="E8" s="213">
        <f>E5*1.33/12</f>
        <v>22619.04762</v>
      </c>
      <c r="F8" s="207"/>
      <c r="G8" s="208"/>
      <c r="H8" s="209"/>
    </row>
    <row r="9" ht="21.75" customHeight="1">
      <c r="A9" s="134"/>
      <c r="B9" s="199"/>
      <c r="C9" s="214" t="s">
        <v>84</v>
      </c>
      <c r="D9" s="140"/>
      <c r="E9" s="195">
        <f>E8/F9</f>
        <v>24585.92133</v>
      </c>
      <c r="F9" s="215">
        <v>0.92</v>
      </c>
      <c r="G9" s="216" t="s">
        <v>85</v>
      </c>
      <c r="H9" s="217"/>
    </row>
    <row r="10" ht="21.75" customHeight="1">
      <c r="A10" s="134"/>
      <c r="B10" s="200"/>
      <c r="C10" s="201" t="s">
        <v>86</v>
      </c>
      <c r="D10" s="218"/>
      <c r="E10" s="219">
        <f>E9/F6</f>
        <v>22.35083757</v>
      </c>
      <c r="F10" s="207"/>
      <c r="G10" s="208"/>
      <c r="H10" s="209"/>
    </row>
    <row r="11" ht="12.0" customHeight="1">
      <c r="A11" s="134"/>
      <c r="B11" s="151"/>
      <c r="C11" s="205"/>
      <c r="D11" s="206"/>
      <c r="E11" s="205"/>
      <c r="F11" s="207"/>
      <c r="G11" s="208"/>
      <c r="H11" s="209"/>
    </row>
    <row r="12" ht="21.75" customHeight="1">
      <c r="A12" s="134"/>
      <c r="B12" s="210" t="s">
        <v>87</v>
      </c>
      <c r="C12" s="211" t="s">
        <v>88</v>
      </c>
      <c r="D12" s="212"/>
      <c r="E12" s="213">
        <f>E8/4</f>
        <v>5654.761905</v>
      </c>
      <c r="F12" s="207"/>
      <c r="G12" s="208"/>
      <c r="H12" s="209"/>
    </row>
    <row r="13" ht="21.75" customHeight="1">
      <c r="A13" s="134"/>
      <c r="B13" s="199"/>
      <c r="C13" s="214" t="s">
        <v>89</v>
      </c>
      <c r="D13" s="140"/>
      <c r="E13" s="220">
        <f>E10/4</f>
        <v>5.587709392</v>
      </c>
      <c r="F13" s="207"/>
      <c r="G13" s="208"/>
      <c r="H13" s="209"/>
    </row>
    <row r="14" ht="21.75" customHeight="1">
      <c r="A14" s="134"/>
      <c r="B14" s="200"/>
      <c r="C14" s="201" t="s">
        <v>90</v>
      </c>
      <c r="D14" s="218"/>
      <c r="E14" s="219">
        <f>E13/F14</f>
        <v>9.312848987</v>
      </c>
      <c r="F14" s="196">
        <v>0.6</v>
      </c>
      <c r="G14" s="197" t="s">
        <v>91</v>
      </c>
      <c r="H14" s="198">
        <v>2.0</v>
      </c>
    </row>
    <row r="15" ht="12.0" customHeight="1">
      <c r="A15" s="134"/>
      <c r="B15" s="151"/>
      <c r="C15" s="221"/>
      <c r="D15" s="222"/>
      <c r="E15" s="223"/>
      <c r="F15" s="224"/>
      <c r="G15" s="225"/>
      <c r="H15" s="226"/>
    </row>
    <row r="16" ht="40.5" customHeight="1">
      <c r="A16" s="134"/>
      <c r="B16" s="227" t="s">
        <v>92</v>
      </c>
      <c r="C16" s="228" t="s">
        <v>93</v>
      </c>
      <c r="D16" s="229" t="s">
        <v>94</v>
      </c>
      <c r="E16" s="230">
        <f>E14/F16</f>
        <v>23.28212247</v>
      </c>
      <c r="F16" s="196">
        <v>0.4</v>
      </c>
      <c r="G16" s="197" t="s">
        <v>95</v>
      </c>
      <c r="H16" s="198">
        <v>3.0</v>
      </c>
    </row>
    <row r="17" ht="9.0" customHeight="1">
      <c r="A17" s="134"/>
      <c r="B17" s="206"/>
      <c r="C17" s="206"/>
      <c r="D17" s="206"/>
      <c r="E17" s="206"/>
      <c r="F17" s="207"/>
      <c r="G17" s="208"/>
      <c r="H17" s="209"/>
    </row>
    <row r="18" ht="23.25" customHeight="1">
      <c r="A18" s="134"/>
      <c r="B18" s="134"/>
      <c r="C18" s="231" t="s">
        <v>44</v>
      </c>
      <c r="D18" s="135"/>
      <c r="E18" s="232">
        <f>E13*15*7</f>
        <v>586.7094862</v>
      </c>
      <c r="F18" s="233"/>
      <c r="G18" s="234"/>
      <c r="H18" s="235"/>
    </row>
    <row r="19">
      <c r="A19" s="134"/>
      <c r="B19" s="134"/>
      <c r="C19" s="134"/>
      <c r="D19" s="134"/>
      <c r="E19" s="134"/>
      <c r="F19" s="136"/>
      <c r="G19" s="137"/>
      <c r="H19" s="181"/>
    </row>
  </sheetData>
  <mergeCells count="3">
    <mergeCell ref="B4:B6"/>
    <mergeCell ref="B8:B10"/>
    <mergeCell ref="B12:B14"/>
  </mergeCells>
  <drawing r:id="rId1"/>
</worksheet>
</file>